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theme/themeOverride1.xml" ContentType="application/vnd.openxmlformats-officedocument.themeOverride+xml"/>
  <Override PartName="/xl/drawings/drawing5.xml" ContentType="application/vnd.openxmlformats-officedocument.drawing+xml"/>
  <Override PartName="/xl/charts/chart4.xml" ContentType="application/vnd.openxmlformats-officedocument.drawingml.chart+xml"/>
  <Override PartName="/xl/theme/themeOverride2.xml" ContentType="application/vnd.openxmlformats-officedocument.themeOverride+xml"/>
  <Override PartName="/xl/charts/chart5.xml" ContentType="application/vnd.openxmlformats-officedocument.drawingml.chart+xml"/>
  <Override PartName="/xl/theme/themeOverride3.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50" windowWidth="16080" windowHeight="6150"/>
  </bookViews>
  <sheets>
    <sheet name="Calculator" sheetId="12" r:id="rId1"/>
    <sheet name="de Groot" sheetId="10" r:id="rId2"/>
    <sheet name="Feed ingredient profiles" sheetId="4" r:id="rId3"/>
    <sheet name="Formulated diets" sheetId="11" r:id="rId4"/>
    <sheet name="Pollens" sheetId="13" r:id="rId5"/>
  </sheets>
  <calcPr calcId="145621"/>
</workbook>
</file>

<file path=xl/calcChain.xml><?xml version="1.0" encoding="utf-8"?>
<calcChain xmlns="http://schemas.openxmlformats.org/spreadsheetml/2006/main">
  <c r="W18" i="12" l="1"/>
  <c r="X18" i="12"/>
  <c r="Y18" i="12"/>
  <c r="W19" i="12"/>
  <c r="X19" i="12"/>
  <c r="Y19" i="12"/>
  <c r="W20" i="12"/>
  <c r="X20" i="12"/>
  <c r="Y20" i="12"/>
  <c r="W21" i="12"/>
  <c r="X21" i="12"/>
  <c r="Y21" i="12"/>
  <c r="W22" i="12"/>
  <c r="X22" i="12"/>
  <c r="Y22" i="12"/>
  <c r="W23" i="12"/>
  <c r="X23" i="12"/>
  <c r="Y23" i="12"/>
  <c r="W24" i="12"/>
  <c r="X24" i="12"/>
  <c r="Y24" i="12"/>
  <c r="W25" i="12"/>
  <c r="X25" i="12"/>
  <c r="Y25" i="12"/>
  <c r="W26" i="12"/>
  <c r="X26" i="12"/>
  <c r="Y26" i="12"/>
  <c r="W27" i="12"/>
  <c r="X27" i="12"/>
  <c r="Y27" i="12"/>
  <c r="G18" i="12"/>
  <c r="H18" i="12"/>
  <c r="J18" i="12"/>
  <c r="K18" i="12"/>
  <c r="L18" i="12"/>
  <c r="M18" i="12"/>
  <c r="O18" i="12"/>
  <c r="P18" i="12"/>
  <c r="Q18" i="12"/>
  <c r="R18" i="12"/>
  <c r="S18" i="12"/>
  <c r="T18" i="12"/>
  <c r="U18" i="12"/>
  <c r="G19" i="12"/>
  <c r="H19" i="12"/>
  <c r="J19" i="12"/>
  <c r="K19" i="12"/>
  <c r="L19" i="12"/>
  <c r="M19" i="12"/>
  <c r="O19" i="12"/>
  <c r="P19" i="12"/>
  <c r="Q19" i="12"/>
  <c r="R19" i="12"/>
  <c r="S19" i="12"/>
  <c r="T19" i="12"/>
  <c r="U19" i="12"/>
  <c r="G20" i="12"/>
  <c r="H20" i="12"/>
  <c r="J20" i="12"/>
  <c r="K20" i="12"/>
  <c r="L20" i="12"/>
  <c r="M20" i="12"/>
  <c r="O20" i="12"/>
  <c r="P20" i="12"/>
  <c r="Q20" i="12"/>
  <c r="R20" i="12"/>
  <c r="S20" i="12"/>
  <c r="T20" i="12"/>
  <c r="U20" i="12"/>
  <c r="G21" i="12"/>
  <c r="H21" i="12"/>
  <c r="J21" i="12"/>
  <c r="K21" i="12"/>
  <c r="L21" i="12"/>
  <c r="M21" i="12"/>
  <c r="O21" i="12"/>
  <c r="P21" i="12"/>
  <c r="Q21" i="12"/>
  <c r="R21" i="12"/>
  <c r="S21" i="12"/>
  <c r="T21" i="12"/>
  <c r="U21" i="12"/>
  <c r="G22" i="12"/>
  <c r="H22" i="12"/>
  <c r="J22" i="12"/>
  <c r="K22" i="12"/>
  <c r="L22" i="12"/>
  <c r="M22" i="12"/>
  <c r="O22" i="12"/>
  <c r="P22" i="12"/>
  <c r="Q22" i="12"/>
  <c r="R22" i="12"/>
  <c r="S22" i="12"/>
  <c r="T22" i="12"/>
  <c r="U22" i="12"/>
  <c r="G23" i="12"/>
  <c r="H23" i="12"/>
  <c r="J23" i="12"/>
  <c r="K23" i="12"/>
  <c r="L23" i="12"/>
  <c r="M23" i="12"/>
  <c r="O23" i="12"/>
  <c r="P23" i="12"/>
  <c r="Q23" i="12"/>
  <c r="R23" i="12"/>
  <c r="S23" i="12"/>
  <c r="T23" i="12"/>
  <c r="U23" i="12"/>
  <c r="G24" i="12"/>
  <c r="H24" i="12"/>
  <c r="J24" i="12"/>
  <c r="K24" i="12"/>
  <c r="L24" i="12"/>
  <c r="M24" i="12"/>
  <c r="O24" i="12"/>
  <c r="P24" i="12"/>
  <c r="Q24" i="12"/>
  <c r="R24" i="12"/>
  <c r="S24" i="12"/>
  <c r="T24" i="12"/>
  <c r="U24" i="12"/>
  <c r="G25" i="12"/>
  <c r="H25" i="12"/>
  <c r="J25" i="12"/>
  <c r="K25" i="12"/>
  <c r="L25" i="12"/>
  <c r="M25" i="12"/>
  <c r="O25" i="12"/>
  <c r="P25" i="12"/>
  <c r="Q25" i="12"/>
  <c r="R25" i="12"/>
  <c r="S25" i="12"/>
  <c r="T25" i="12"/>
  <c r="U25" i="12"/>
  <c r="G26" i="12"/>
  <c r="H26" i="12"/>
  <c r="J26" i="12"/>
  <c r="K26" i="12"/>
  <c r="L26" i="12"/>
  <c r="M26" i="12"/>
  <c r="O26" i="12"/>
  <c r="P26" i="12"/>
  <c r="Q26" i="12"/>
  <c r="R26" i="12"/>
  <c r="S26" i="12"/>
  <c r="T26" i="12"/>
  <c r="U26" i="12"/>
  <c r="G27" i="12"/>
  <c r="H27" i="12"/>
  <c r="J27" i="12"/>
  <c r="K27" i="12"/>
  <c r="L27" i="12"/>
  <c r="M27" i="12"/>
  <c r="O27" i="12"/>
  <c r="P27" i="12"/>
  <c r="Q27" i="12"/>
  <c r="R27" i="12"/>
  <c r="S27" i="12"/>
  <c r="T27" i="12"/>
  <c r="U27" i="12"/>
  <c r="C19" i="12"/>
  <c r="C20" i="12"/>
  <c r="C21" i="12"/>
  <c r="C22" i="12"/>
  <c r="C23" i="12"/>
  <c r="C24" i="12"/>
  <c r="C25" i="12"/>
  <c r="C26" i="12"/>
  <c r="C27" i="12"/>
  <c r="C18" i="12"/>
  <c r="Y4" i="12"/>
  <c r="X4" i="12"/>
  <c r="W4" i="12"/>
  <c r="U4" i="12"/>
  <c r="T4" i="12"/>
  <c r="S4" i="12"/>
  <c r="R4" i="12"/>
  <c r="Q4" i="12"/>
  <c r="P4" i="12"/>
  <c r="O4" i="12"/>
  <c r="N4" i="12"/>
  <c r="N18" i="12" s="1"/>
  <c r="M4" i="12"/>
  <c r="L4" i="12"/>
  <c r="K4" i="12"/>
  <c r="J4" i="12"/>
  <c r="H4" i="12"/>
  <c r="G4" i="12"/>
  <c r="C4" i="12"/>
  <c r="AC3" i="12"/>
  <c r="V4" i="12" s="1"/>
  <c r="V19" i="12" s="1"/>
  <c r="Z4" i="12" l="1"/>
  <c r="D4" i="12"/>
  <c r="D19" i="12" s="1"/>
  <c r="F4" i="12"/>
  <c r="F18" i="12" s="1"/>
  <c r="N27" i="12"/>
  <c r="N25" i="12"/>
  <c r="N23" i="12"/>
  <c r="N21" i="12"/>
  <c r="N19" i="12"/>
  <c r="N26" i="12"/>
  <c r="N24" i="12"/>
  <c r="N22" i="12"/>
  <c r="N20" i="12"/>
  <c r="I4" i="12"/>
  <c r="F21" i="12"/>
  <c r="F24" i="12"/>
  <c r="F20" i="12"/>
  <c r="F25" i="12"/>
  <c r="F27" i="12"/>
  <c r="F23" i="12"/>
  <c r="F19" i="12"/>
  <c r="F26" i="12"/>
  <c r="F22" i="12"/>
  <c r="AA4" i="12"/>
  <c r="AB4" i="12"/>
  <c r="V26" i="12"/>
  <c r="V24" i="12"/>
  <c r="V22" i="12"/>
  <c r="V20" i="12"/>
  <c r="V18" i="12"/>
  <c r="V27" i="12"/>
  <c r="V25" i="12"/>
  <c r="V23" i="12"/>
  <c r="V21" i="12"/>
  <c r="E4" i="12"/>
  <c r="E18" i="12" s="1"/>
  <c r="K27" i="11"/>
  <c r="K26" i="11"/>
  <c r="D21" i="12" l="1"/>
  <c r="D23" i="12"/>
  <c r="D26" i="12"/>
  <c r="AA18" i="12"/>
  <c r="AA20" i="12"/>
  <c r="AA21" i="12"/>
  <c r="AA22" i="12"/>
  <c r="AA24" i="12"/>
  <c r="AA26" i="12"/>
  <c r="AA19" i="12"/>
  <c r="AA23" i="12"/>
  <c r="AA25" i="12"/>
  <c r="AA27" i="12"/>
  <c r="AB18" i="12"/>
  <c r="AB22" i="12"/>
  <c r="AB26" i="12"/>
  <c r="AB19" i="12"/>
  <c r="AB23" i="12"/>
  <c r="AB27" i="12"/>
  <c r="AB21" i="12"/>
  <c r="AB20" i="12"/>
  <c r="AB24" i="12"/>
  <c r="AB25" i="12"/>
  <c r="Z19" i="12"/>
  <c r="Z21" i="12"/>
  <c r="Z23" i="12"/>
  <c r="Z25" i="12"/>
  <c r="Z27" i="12"/>
  <c r="Z18" i="12"/>
  <c r="Z20" i="12"/>
  <c r="Z22" i="12"/>
  <c r="Z24" i="12"/>
  <c r="Z26" i="12"/>
  <c r="D18" i="12"/>
  <c r="D20" i="12"/>
  <c r="D25" i="12"/>
  <c r="D22" i="12"/>
  <c r="D27" i="12"/>
  <c r="D24" i="12"/>
  <c r="I18" i="12"/>
  <c r="I22" i="12"/>
  <c r="I26" i="12"/>
  <c r="I25" i="12"/>
  <c r="I23" i="12"/>
  <c r="I21" i="12"/>
  <c r="I20" i="12"/>
  <c r="I24" i="12"/>
  <c r="I19" i="12"/>
  <c r="I27" i="12"/>
  <c r="AC4" i="12"/>
  <c r="E22" i="12"/>
  <c r="E26" i="12"/>
  <c r="E21" i="12"/>
  <c r="E25" i="12"/>
  <c r="E20" i="12"/>
  <c r="E24" i="12"/>
  <c r="E19" i="12"/>
  <c r="E23" i="12"/>
  <c r="E27" i="12"/>
  <c r="E38" i="4"/>
  <c r="F38" i="4"/>
  <c r="G38" i="4"/>
  <c r="H38" i="4"/>
  <c r="I38" i="4"/>
  <c r="J38" i="4"/>
  <c r="K38" i="4"/>
  <c r="L38" i="4"/>
  <c r="M38" i="4"/>
  <c r="N38" i="4"/>
  <c r="O38" i="4"/>
  <c r="P38" i="4"/>
  <c r="Q38" i="4"/>
  <c r="E39" i="4"/>
  <c r="F39" i="4"/>
  <c r="G39" i="4"/>
  <c r="H39" i="4"/>
  <c r="I39" i="4"/>
  <c r="J39" i="4"/>
  <c r="K39" i="4"/>
  <c r="L39" i="4"/>
  <c r="M39" i="4"/>
  <c r="N39" i="4"/>
  <c r="O39" i="4"/>
  <c r="P39" i="4"/>
  <c r="Q39" i="4"/>
  <c r="E40" i="4"/>
  <c r="F40" i="4"/>
  <c r="G40" i="4"/>
  <c r="H40" i="4"/>
  <c r="I40" i="4"/>
  <c r="J40" i="4"/>
  <c r="K40" i="4"/>
  <c r="L40" i="4"/>
  <c r="M40" i="4"/>
  <c r="N40" i="4"/>
  <c r="O40" i="4"/>
  <c r="P40" i="4"/>
  <c r="Q40" i="4"/>
  <c r="E41" i="4"/>
  <c r="F41" i="4"/>
  <c r="G41" i="4"/>
  <c r="H41" i="4"/>
  <c r="I41" i="4"/>
  <c r="J41" i="4"/>
  <c r="K41" i="4"/>
  <c r="L41" i="4"/>
  <c r="M41" i="4"/>
  <c r="N41" i="4"/>
  <c r="O41" i="4"/>
  <c r="P41" i="4"/>
  <c r="Q41" i="4"/>
  <c r="E42" i="4"/>
  <c r="F42" i="4"/>
  <c r="G42" i="4"/>
  <c r="H42" i="4"/>
  <c r="I42" i="4"/>
  <c r="J42" i="4"/>
  <c r="K42" i="4"/>
  <c r="L42" i="4"/>
  <c r="M42" i="4"/>
  <c r="N42" i="4"/>
  <c r="O42" i="4"/>
  <c r="P42" i="4"/>
  <c r="Q42" i="4"/>
  <c r="E43" i="4"/>
  <c r="F43" i="4"/>
  <c r="G43" i="4"/>
  <c r="H43" i="4"/>
  <c r="I43" i="4"/>
  <c r="J43" i="4"/>
  <c r="K43" i="4"/>
  <c r="L43" i="4"/>
  <c r="M43" i="4"/>
  <c r="N43" i="4"/>
  <c r="O43" i="4"/>
  <c r="P43" i="4"/>
  <c r="Q43" i="4"/>
  <c r="E44" i="4"/>
  <c r="F44" i="4"/>
  <c r="G44" i="4"/>
  <c r="H44" i="4"/>
  <c r="I44" i="4"/>
  <c r="J44" i="4"/>
  <c r="K44" i="4"/>
  <c r="L44" i="4"/>
  <c r="M44" i="4"/>
  <c r="N44" i="4"/>
  <c r="O44" i="4"/>
  <c r="P44" i="4"/>
  <c r="Q44" i="4"/>
  <c r="E45" i="4"/>
  <c r="F45" i="4"/>
  <c r="G45" i="4"/>
  <c r="H45" i="4"/>
  <c r="I45" i="4"/>
  <c r="J45" i="4"/>
  <c r="K45" i="4"/>
  <c r="L45" i="4"/>
  <c r="M45" i="4"/>
  <c r="N45" i="4"/>
  <c r="O45" i="4"/>
  <c r="P45" i="4"/>
  <c r="Q45" i="4"/>
  <c r="E46" i="4"/>
  <c r="F46" i="4"/>
  <c r="G46" i="4"/>
  <c r="H46" i="4"/>
  <c r="I46" i="4"/>
  <c r="J46" i="4"/>
  <c r="K46" i="4"/>
  <c r="L46" i="4"/>
  <c r="M46" i="4"/>
  <c r="N46" i="4"/>
  <c r="O46" i="4"/>
  <c r="P46" i="4"/>
  <c r="Q46" i="4"/>
  <c r="E47" i="4"/>
  <c r="F47" i="4"/>
  <c r="G47" i="4"/>
  <c r="H47" i="4"/>
  <c r="I47" i="4"/>
  <c r="J47" i="4"/>
  <c r="K47" i="4"/>
  <c r="L47" i="4"/>
  <c r="M47" i="4"/>
  <c r="N47" i="4"/>
  <c r="O47" i="4"/>
  <c r="P47" i="4"/>
  <c r="Q47" i="4"/>
  <c r="D39" i="4"/>
  <c r="D40" i="4"/>
  <c r="D41" i="4"/>
  <c r="D42" i="4"/>
  <c r="D43" i="4"/>
  <c r="D44" i="4"/>
  <c r="D45" i="4"/>
  <c r="D46" i="4"/>
  <c r="D47" i="4"/>
  <c r="D38" i="4"/>
  <c r="J25" i="11"/>
  <c r="E26" i="11"/>
  <c r="E27" i="11"/>
  <c r="E28" i="11"/>
  <c r="I30" i="11"/>
  <c r="C29" i="11"/>
  <c r="D29" i="11"/>
  <c r="E29" i="11"/>
  <c r="F29" i="11"/>
  <c r="G29" i="11"/>
  <c r="H29" i="11"/>
  <c r="I29" i="11"/>
  <c r="J29" i="11"/>
  <c r="C30" i="11"/>
  <c r="D30" i="11"/>
  <c r="E30" i="11"/>
  <c r="F30" i="11"/>
  <c r="G30" i="11"/>
  <c r="H30" i="11"/>
  <c r="J30" i="11"/>
  <c r="D28" i="11"/>
  <c r="F28" i="11"/>
  <c r="G28" i="11"/>
  <c r="H28" i="11"/>
  <c r="I28" i="11"/>
  <c r="J28" i="11"/>
  <c r="C28" i="11"/>
  <c r="D27" i="11"/>
  <c r="F27" i="11"/>
  <c r="G27" i="11"/>
  <c r="H27" i="11"/>
  <c r="I27" i="11"/>
  <c r="J27" i="11"/>
  <c r="C27" i="11"/>
  <c r="D26" i="11"/>
  <c r="F26" i="11"/>
  <c r="G26" i="11"/>
  <c r="H26" i="11"/>
  <c r="I26" i="11"/>
  <c r="J26" i="11"/>
  <c r="C26" i="11"/>
  <c r="C22" i="11"/>
  <c r="D22" i="11"/>
  <c r="E22" i="11"/>
  <c r="F22" i="11"/>
  <c r="G22" i="11"/>
  <c r="H22" i="11"/>
  <c r="I22" i="11"/>
  <c r="J22" i="11"/>
  <c r="C23" i="11"/>
  <c r="D23" i="11"/>
  <c r="E23" i="11"/>
  <c r="F23" i="11"/>
  <c r="G23" i="11"/>
  <c r="H23" i="11"/>
  <c r="I23" i="11"/>
  <c r="J23" i="11"/>
  <c r="C24" i="11"/>
  <c r="D24" i="11"/>
  <c r="E24" i="11"/>
  <c r="F24" i="11"/>
  <c r="G24" i="11"/>
  <c r="H24" i="11"/>
  <c r="I24" i="11"/>
  <c r="J24" i="11"/>
  <c r="C25" i="11"/>
  <c r="D25" i="11"/>
  <c r="E25" i="11"/>
  <c r="F25" i="11"/>
  <c r="G25" i="11"/>
  <c r="H25" i="11"/>
  <c r="I25" i="11"/>
  <c r="D21" i="11"/>
  <c r="E21" i="11"/>
  <c r="F21" i="11"/>
  <c r="G21" i="11"/>
  <c r="H21" i="11"/>
  <c r="I21" i="11"/>
  <c r="J21" i="11"/>
  <c r="C21" i="11"/>
  <c r="J45" i="11"/>
  <c r="J58" i="11" s="1"/>
  <c r="I45" i="11"/>
  <c r="H45" i="11"/>
  <c r="G45" i="11"/>
  <c r="G58" i="11" s="1"/>
  <c r="F45" i="11"/>
  <c r="F58" i="11" s="1"/>
  <c r="E45" i="11"/>
  <c r="D45" i="11"/>
  <c r="C45" i="11"/>
  <c r="C58" i="11" s="1"/>
  <c r="J44" i="11"/>
  <c r="J57" i="11" s="1"/>
  <c r="I44" i="11"/>
  <c r="H44" i="11"/>
  <c r="G44" i="11"/>
  <c r="G57" i="11" s="1"/>
  <c r="F44" i="11"/>
  <c r="F57" i="11" s="1"/>
  <c r="E44" i="11"/>
  <c r="D44" i="11"/>
  <c r="C44" i="11"/>
  <c r="C57" i="11" s="1"/>
  <c r="J43" i="11"/>
  <c r="J56" i="11" s="1"/>
  <c r="I43" i="11"/>
  <c r="H43" i="11"/>
  <c r="G43" i="11"/>
  <c r="G56" i="11" s="1"/>
  <c r="F43" i="11"/>
  <c r="F56" i="11" s="1"/>
  <c r="E43" i="11"/>
  <c r="D43" i="11"/>
  <c r="C43" i="11"/>
  <c r="C56" i="11" s="1"/>
  <c r="J42" i="11"/>
  <c r="J55" i="11" s="1"/>
  <c r="I42" i="11"/>
  <c r="H42" i="11"/>
  <c r="G42" i="11"/>
  <c r="G55" i="11" s="1"/>
  <c r="F42" i="11"/>
  <c r="F55" i="11" s="1"/>
  <c r="E42" i="11"/>
  <c r="D42" i="11"/>
  <c r="C42" i="11"/>
  <c r="C55" i="11" s="1"/>
  <c r="J41" i="11"/>
  <c r="J54" i="11" s="1"/>
  <c r="I41" i="11"/>
  <c r="H41" i="11"/>
  <c r="G41" i="11"/>
  <c r="F41" i="11"/>
  <c r="F54" i="11" s="1"/>
  <c r="E41" i="11"/>
  <c r="D41" i="11"/>
  <c r="C41" i="11"/>
  <c r="C54" i="11" s="1"/>
  <c r="J40" i="11"/>
  <c r="J53" i="11" s="1"/>
  <c r="I40" i="11"/>
  <c r="H40" i="11"/>
  <c r="G40" i="11"/>
  <c r="F40" i="11"/>
  <c r="F53" i="11" s="1"/>
  <c r="E40" i="11"/>
  <c r="D40" i="11"/>
  <c r="C40" i="11"/>
  <c r="J39" i="11"/>
  <c r="J52" i="11" s="1"/>
  <c r="I39" i="11"/>
  <c r="H39" i="11"/>
  <c r="G39" i="11"/>
  <c r="F39" i="11"/>
  <c r="F52" i="11" s="1"/>
  <c r="E39" i="11"/>
  <c r="D39" i="11"/>
  <c r="C39" i="11"/>
  <c r="J38" i="11"/>
  <c r="J51" i="11" s="1"/>
  <c r="I38" i="11"/>
  <c r="H38" i="11"/>
  <c r="G38" i="11"/>
  <c r="F38" i="11"/>
  <c r="F51" i="11" s="1"/>
  <c r="E38" i="11"/>
  <c r="D38" i="11"/>
  <c r="C38" i="11"/>
  <c r="J37" i="11"/>
  <c r="J50" i="11" s="1"/>
  <c r="I37" i="11"/>
  <c r="H37" i="11"/>
  <c r="G37" i="11"/>
  <c r="F37" i="11"/>
  <c r="F50" i="11" s="1"/>
  <c r="E37" i="11"/>
  <c r="D37" i="11"/>
  <c r="C37" i="11"/>
  <c r="J36" i="11"/>
  <c r="J49" i="11" s="1"/>
  <c r="J59" i="11" s="1"/>
  <c r="I36" i="11"/>
  <c r="H36" i="11"/>
  <c r="G36" i="11"/>
  <c r="F36" i="11"/>
  <c r="F49" i="11" s="1"/>
  <c r="E36" i="11"/>
  <c r="D36" i="11"/>
  <c r="C36" i="11"/>
  <c r="L14" i="10"/>
  <c r="L13" i="10"/>
  <c r="L12" i="10"/>
  <c r="L11" i="10"/>
  <c r="L10" i="10"/>
  <c r="L9" i="10"/>
  <c r="L8" i="10"/>
  <c r="L7" i="10"/>
  <c r="L6" i="10"/>
  <c r="L5" i="10"/>
  <c r="L15" i="10" s="1"/>
  <c r="AC20" i="12" l="1"/>
  <c r="AC24" i="12"/>
  <c r="AC23" i="12"/>
  <c r="AC26" i="12"/>
  <c r="AC22" i="12"/>
  <c r="AC25" i="12"/>
  <c r="AC21" i="12"/>
  <c r="AD9" i="12" s="1"/>
  <c r="AC18" i="12"/>
  <c r="AC19" i="12"/>
  <c r="AC27" i="12"/>
  <c r="D49" i="11"/>
  <c r="H49" i="11"/>
  <c r="D50" i="11"/>
  <c r="H50" i="11"/>
  <c r="D51" i="11"/>
  <c r="H51" i="11"/>
  <c r="D52" i="11"/>
  <c r="H52" i="11"/>
  <c r="D53" i="11"/>
  <c r="H53" i="11"/>
  <c r="D54" i="11"/>
  <c r="D55" i="11"/>
  <c r="D56" i="11"/>
  <c r="H56" i="11"/>
  <c r="D57" i="11"/>
  <c r="D58" i="11"/>
  <c r="H58" i="11"/>
  <c r="E55" i="11"/>
  <c r="E56" i="11"/>
  <c r="I56" i="11"/>
  <c r="E57" i="11"/>
  <c r="E58" i="11"/>
  <c r="I58" i="11"/>
  <c r="H57" i="11"/>
  <c r="I57" i="11"/>
  <c r="H54" i="11"/>
  <c r="E54" i="11"/>
  <c r="C49" i="11"/>
  <c r="G49" i="11"/>
  <c r="C50" i="11"/>
  <c r="G50" i="11"/>
  <c r="C51" i="11"/>
  <c r="G51" i="11"/>
  <c r="C52" i="11"/>
  <c r="G52" i="11"/>
  <c r="C53" i="11"/>
  <c r="G53" i="11"/>
  <c r="G54" i="11"/>
  <c r="H55" i="11"/>
  <c r="E49" i="11"/>
  <c r="I49" i="11"/>
  <c r="E50" i="11"/>
  <c r="I50" i="11"/>
  <c r="E51" i="11"/>
  <c r="I51" i="11"/>
  <c r="E52" i="11"/>
  <c r="I52" i="11"/>
  <c r="E53" i="11"/>
  <c r="I53" i="11"/>
  <c r="I54" i="11"/>
  <c r="I55" i="11"/>
  <c r="D62" i="11"/>
  <c r="D59" i="11"/>
  <c r="H62" i="11"/>
  <c r="H59" i="11"/>
  <c r="C62" i="11"/>
  <c r="C59" i="11"/>
  <c r="E62" i="11"/>
  <c r="E59" i="11"/>
  <c r="I59" i="11"/>
  <c r="F59" i="11"/>
  <c r="F62" i="11"/>
  <c r="AD12" i="12" l="1"/>
  <c r="AD8" i="12"/>
  <c r="AD11" i="12"/>
  <c r="AD13" i="12"/>
  <c r="AD10" i="12"/>
  <c r="AD14" i="12"/>
  <c r="AD6" i="12"/>
  <c r="AD15" i="12"/>
  <c r="AD7" i="12"/>
  <c r="AC28" i="12"/>
  <c r="I62" i="11"/>
  <c r="G62" i="11"/>
  <c r="G59" i="11"/>
  <c r="D25" i="4"/>
  <c r="D26" i="4"/>
  <c r="D27" i="4"/>
  <c r="D28" i="4"/>
  <c r="D29" i="4"/>
  <c r="D30" i="4"/>
  <c r="D31" i="4"/>
  <c r="D32" i="4"/>
  <c r="D33" i="4"/>
  <c r="D34" i="4"/>
</calcChain>
</file>

<file path=xl/sharedStrings.xml><?xml version="1.0" encoding="utf-8"?>
<sst xmlns="http://schemas.openxmlformats.org/spreadsheetml/2006/main" count="254" uniqueCount="101">
  <si>
    <t>Diet component</t>
  </si>
  <si>
    <t>Brewtech yeast</t>
  </si>
  <si>
    <t>Casein</t>
  </si>
  <si>
    <t>Soy protein isolate</t>
  </si>
  <si>
    <t>Corn gluten meal</t>
  </si>
  <si>
    <t>Spirulina</t>
  </si>
  <si>
    <t>Potato protein meal</t>
  </si>
  <si>
    <t>Add ingredient g/100g</t>
  </si>
  <si>
    <t>Arginine</t>
  </si>
  <si>
    <t>Histidine</t>
  </si>
  <si>
    <t>Isoleucine</t>
  </si>
  <si>
    <t>Leucine</t>
  </si>
  <si>
    <t>Lysine</t>
  </si>
  <si>
    <t>Methionine + cysteine</t>
  </si>
  <si>
    <t>Methionine</t>
  </si>
  <si>
    <t>Phenylalanine + tyrosine</t>
  </si>
  <si>
    <t>Phenylalanine</t>
  </si>
  <si>
    <t>Threonine</t>
  </si>
  <si>
    <t xml:space="preserve">Tryptophan </t>
  </si>
  <si>
    <t>Valine</t>
  </si>
  <si>
    <t>Weighted percentages</t>
  </si>
  <si>
    <t>Soy flour* (variable)</t>
  </si>
  <si>
    <t>Formulated diet or pollen type (enter 100% above)</t>
  </si>
  <si>
    <t>de Groot suggested ratio relative to tryptophan</t>
  </si>
  <si>
    <t xml:space="preserve">Randy's Suggested Target Ratio </t>
  </si>
  <si>
    <t>Royal Jelly for reference</t>
  </si>
  <si>
    <t>Skim milk powder</t>
  </si>
  <si>
    <t xml:space="preserve">de Groot suggested ratio </t>
  </si>
  <si>
    <t>Essential Amino Acids   (EAAs)</t>
  </si>
  <si>
    <t>Formulated diet lab analysis</t>
  </si>
  <si>
    <t>L-Arginine</t>
  </si>
  <si>
    <t>L-Histidine</t>
  </si>
  <si>
    <t>L-Isoleucine</t>
  </si>
  <si>
    <t>L-Lysine</t>
  </si>
  <si>
    <t>L-Threonine</t>
  </si>
  <si>
    <t>L-Tryptophan</t>
  </si>
  <si>
    <t>L-Valine</t>
  </si>
  <si>
    <t>Pure amino acid concentrates</t>
  </si>
  <si>
    <t>Brewers yeast</t>
  </si>
  <si>
    <t>Pea Protein (variable)</t>
  </si>
  <si>
    <t>Hemp seed meal (variable)</t>
  </si>
  <si>
    <t>Pounds of each feedstuff</t>
  </si>
  <si>
    <t>Calculated parts per hundred lbs (%)</t>
  </si>
  <si>
    <t>Total lbs</t>
  </si>
  <si>
    <t>Total %</t>
  </si>
  <si>
    <t>Dried Egg Yolk*</t>
  </si>
  <si>
    <t>Dried egg white*</t>
  </si>
  <si>
    <t>* Gordie Wardell found that egg can be difficult for the bees to digest.</t>
  </si>
  <si>
    <t>de Groot's ideal proportions of EAAs relative to leucine</t>
  </si>
  <si>
    <t>Proportion</t>
  </si>
  <si>
    <t>Percent</t>
  </si>
  <si>
    <t>Raw analysis g/100 g of patty</t>
  </si>
  <si>
    <t>EAA</t>
  </si>
  <si>
    <t>Global</t>
  </si>
  <si>
    <t>Homebrew</t>
  </si>
  <si>
    <t>Bulk Soft</t>
  </si>
  <si>
    <t>AP23</t>
  </si>
  <si>
    <t>MegaBee</t>
  </si>
  <si>
    <t>UltraBee</t>
  </si>
  <si>
    <t>Healthy Bee</t>
  </si>
  <si>
    <t>de Groot</t>
  </si>
  <si>
    <t xml:space="preserve">Arginine </t>
  </si>
  <si>
    <t xml:space="preserve">Histidine </t>
  </si>
  <si>
    <t xml:space="preserve">Isoleucine </t>
  </si>
  <si>
    <t xml:space="preserve">Leucine </t>
  </si>
  <si>
    <t xml:space="preserve">Lysine </t>
  </si>
  <si>
    <t xml:space="preserve">Methionine </t>
  </si>
  <si>
    <t xml:space="preserve">Cysteine </t>
  </si>
  <si>
    <t xml:space="preserve">Phenylalanine </t>
  </si>
  <si>
    <t xml:space="preserve">Tyrosine </t>
  </si>
  <si>
    <t xml:space="preserve">Threonine </t>
  </si>
  <si>
    <t xml:space="preserve">Valine </t>
  </si>
  <si>
    <t>EAAs (meth and phenyl combined) normalized to leucine by dividing by leucine</t>
  </si>
  <si>
    <t>Proportional deficiency to de Groot (subtract 1 to obtain negative values)</t>
  </si>
  <si>
    <t>Sum &lt;0 de Groot</t>
  </si>
  <si>
    <t>Total FOB to almonds</t>
  </si>
  <si>
    <t xml:space="preserve"> Head &amp; Thorax</t>
  </si>
  <si>
    <t>Sum &gt;0</t>
  </si>
  <si>
    <t>Below are the EAA analyses of the formulated diets that I tested in 2020</t>
  </si>
  <si>
    <t>If necessary, unlock with the password sb</t>
  </si>
  <si>
    <t>Normalized to leucine</t>
  </si>
  <si>
    <t xml:space="preserve">EAAs (meth and phenyl combined) </t>
  </si>
  <si>
    <t>Other</t>
  </si>
  <si>
    <t>Formulated diet</t>
  </si>
  <si>
    <r>
      <t>Use the data in the yellow cells to enter into the calculator (</t>
    </r>
    <r>
      <rPr>
        <b/>
        <sz val="12"/>
        <color rgb="FF000000"/>
        <rFont val="Calibri"/>
        <family val="2"/>
      </rPr>
      <t>paste as numbers</t>
    </r>
    <r>
      <rPr>
        <sz val="12"/>
        <color rgb="FF000000"/>
        <rFont val="Calibri"/>
        <family val="2"/>
      </rPr>
      <t>)</t>
    </r>
  </si>
  <si>
    <t xml:space="preserve"> Sum of EAAs</t>
  </si>
  <si>
    <t>g of amino acid per    100 g of component or diet</t>
  </si>
  <si>
    <t>Calculated ratios as percent of full diet</t>
  </si>
  <si>
    <t>Taha 2019 rape</t>
  </si>
  <si>
    <t>Red clover</t>
  </si>
  <si>
    <t>Black locust</t>
  </si>
  <si>
    <t>Almond Somerville 2006</t>
  </si>
  <si>
    <t>Almond Rayner &amp; Langridge 1985</t>
  </si>
  <si>
    <t>Trifolium repens McLellan</t>
  </si>
  <si>
    <t>White clover Somerv</t>
  </si>
  <si>
    <t>Brassica napus Somerville</t>
  </si>
  <si>
    <t xml:space="preserve">tryptophan </t>
  </si>
  <si>
    <t>de Groot suggested</t>
  </si>
  <si>
    <t>Randy's Suggested</t>
  </si>
  <si>
    <t>Target ratios</t>
  </si>
  <si>
    <t>Almond pollen for reference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</si>
</sst>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0"/>
  </numFmts>
  <fonts count="17" x14ac:knownFonts="1">
    <font>
      <sz val="11"/>
      <color theme="1"/>
      <name val="Calibri"/>
      <family val="2"/>
      <scheme val="minor"/>
    </font>
    <font>
      <b/>
      <sz val="11"/>
      <color theme="1"/>
      <name val="Calibri"/>
      <family val="2"/>
      <scheme val="minor"/>
    </font>
    <font>
      <sz val="10"/>
      <color rgb="FF222222"/>
      <name val="Arial"/>
      <family val="2"/>
    </font>
    <font>
      <sz val="11"/>
      <color rgb="FF222222"/>
      <name val="Calibri"/>
      <family val="2"/>
      <scheme val="minor"/>
    </font>
    <font>
      <b/>
      <sz val="10"/>
      <color rgb="FF222222"/>
      <name val="Arial"/>
      <family val="2"/>
    </font>
    <font>
      <sz val="11"/>
      <color rgb="FF111111"/>
      <name val="Roboto"/>
    </font>
    <font>
      <sz val="12"/>
      <color theme="1"/>
      <name val="Calibri"/>
      <family val="2"/>
      <scheme val="minor"/>
    </font>
    <font>
      <b/>
      <sz val="18"/>
      <color theme="1"/>
      <name val="Calibri"/>
      <family val="2"/>
      <scheme val="minor"/>
    </font>
    <font>
      <b/>
      <sz val="14"/>
      <color theme="1"/>
      <name val="Calibri"/>
      <family val="2"/>
      <scheme val="minor"/>
    </font>
    <font>
      <sz val="12"/>
      <color rgb="FF000000"/>
      <name val="Calibri"/>
      <family val="2"/>
    </font>
    <font>
      <sz val="14"/>
      <color theme="1"/>
      <name val="Calibri"/>
      <family val="2"/>
      <scheme val="minor"/>
    </font>
    <font>
      <b/>
      <sz val="12"/>
      <color theme="1"/>
      <name val="Calibri"/>
      <family val="2"/>
      <scheme val="minor"/>
    </font>
    <font>
      <b/>
      <sz val="10"/>
      <color theme="1"/>
      <name val="Calibri"/>
      <family val="2"/>
      <scheme val="minor"/>
    </font>
    <font>
      <sz val="18"/>
      <color theme="1"/>
      <name val="Calibri"/>
      <family val="2"/>
      <scheme val="minor"/>
    </font>
    <font>
      <sz val="11"/>
      <color rgb="FF000000"/>
      <name val="Calibri"/>
      <family val="2"/>
      <scheme val="minor"/>
    </font>
    <font>
      <b/>
      <sz val="14"/>
      <color rgb="FF000000"/>
      <name val="Calibri"/>
      <family val="2"/>
      <scheme val="minor"/>
    </font>
    <font>
      <b/>
      <sz val="12"/>
      <color rgb="FF000000"/>
      <name val="Calibri"/>
      <family val="2"/>
    </font>
  </fonts>
  <fills count="14">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rgb="FF65FFAB"/>
        <bgColor indexed="64"/>
      </patternFill>
    </fill>
    <fill>
      <patternFill patternType="solid">
        <fgColor theme="0" tint="-0.14999847407452621"/>
        <bgColor indexed="64"/>
      </patternFill>
    </fill>
    <fill>
      <patternFill patternType="solid">
        <fgColor rgb="FF00B050"/>
        <bgColor indexed="64"/>
      </patternFill>
    </fill>
    <fill>
      <patternFill patternType="solid">
        <fgColor rgb="FFFFB9F5"/>
        <bgColor indexed="64"/>
      </patternFill>
    </fill>
    <fill>
      <patternFill patternType="solid">
        <fgColor theme="0"/>
        <bgColor indexed="64"/>
      </patternFill>
    </fill>
    <fill>
      <patternFill patternType="solid">
        <fgColor rgb="FFFFE697"/>
        <bgColor indexed="64"/>
      </patternFill>
    </fill>
    <fill>
      <patternFill patternType="solid">
        <fgColor rgb="FF93E3FF"/>
        <bgColor indexed="64"/>
      </patternFill>
    </fill>
    <fill>
      <patternFill patternType="solid">
        <fgColor rgb="FF92D050"/>
        <bgColor indexed="64"/>
      </patternFill>
    </fill>
    <fill>
      <patternFill patternType="solid">
        <fgColor rgb="FFD3B5E9"/>
        <bgColor indexed="64"/>
      </patternFill>
    </fill>
    <fill>
      <patternFill patternType="solid">
        <fgColor rgb="FFFFFFFF"/>
        <bgColor indexed="64"/>
      </patternFill>
    </fill>
  </fills>
  <borders count="9">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style="thin">
        <color auto="1"/>
      </bottom>
      <diagonal/>
    </border>
    <border>
      <left/>
      <right/>
      <top style="thin">
        <color auto="1"/>
      </top>
      <bottom style="thin">
        <color auto="1"/>
      </bottom>
      <diagonal/>
    </border>
  </borders>
  <cellStyleXfs count="2">
    <xf numFmtId="0" fontId="0" fillId="0" borderId="0"/>
    <xf numFmtId="0" fontId="6" fillId="0" borderId="0"/>
  </cellStyleXfs>
  <cellXfs count="114">
    <xf numFmtId="0" fontId="0" fillId="0" borderId="0" xfId="0"/>
    <xf numFmtId="0" fontId="0" fillId="0" borderId="0" xfId="0" applyAlignment="1">
      <alignment horizontal="center"/>
    </xf>
    <xf numFmtId="0" fontId="0" fillId="0" borderId="0" xfId="0" applyAlignment="1"/>
    <xf numFmtId="0" fontId="0" fillId="0" borderId="4" xfId="0" applyBorder="1" applyAlignment="1">
      <alignment wrapText="1"/>
    </xf>
    <xf numFmtId="0" fontId="0" fillId="0" borderId="3" xfId="0" applyBorder="1" applyAlignment="1">
      <alignment horizontal="center" wrapText="1"/>
    </xf>
    <xf numFmtId="0" fontId="0" fillId="0" borderId="0" xfId="0" applyAlignment="1">
      <alignment wrapText="1"/>
    </xf>
    <xf numFmtId="0" fontId="2" fillId="0" borderId="3" xfId="0" applyFont="1" applyBorder="1" applyAlignment="1">
      <alignment horizontal="left"/>
    </xf>
    <xf numFmtId="0" fontId="0" fillId="0" borderId="3" xfId="0" applyBorder="1" applyAlignment="1">
      <alignment horizontal="center"/>
    </xf>
    <xf numFmtId="0" fontId="1" fillId="4" borderId="4" xfId="0" applyFont="1" applyFill="1" applyBorder="1" applyAlignment="1" applyProtection="1">
      <alignment horizontal="center" wrapText="1"/>
    </xf>
    <xf numFmtId="0" fontId="1" fillId="0" borderId="0" xfId="0" applyFont="1" applyBorder="1" applyAlignment="1">
      <alignment horizontal="center" vertical="center" wrapText="1"/>
    </xf>
    <xf numFmtId="0" fontId="0" fillId="0" borderId="0" xfId="0" applyAlignment="1">
      <alignment horizontal="left"/>
    </xf>
    <xf numFmtId="0" fontId="5" fillId="0" borderId="0" xfId="0" applyFont="1" applyAlignment="1">
      <alignment horizontal="left" vertical="center"/>
    </xf>
    <xf numFmtId="0" fontId="1" fillId="5" borderId="3" xfId="0" applyFont="1" applyFill="1" applyBorder="1" applyAlignment="1">
      <alignment horizontal="center" wrapText="1"/>
    </xf>
    <xf numFmtId="9" fontId="0" fillId="0" borderId="0" xfId="0" applyNumberFormat="1" applyAlignment="1">
      <alignment horizontal="center"/>
    </xf>
    <xf numFmtId="0" fontId="1" fillId="6" borderId="3" xfId="0" applyFont="1" applyFill="1" applyBorder="1" applyAlignment="1">
      <alignment horizontal="center" wrapText="1"/>
    </xf>
    <xf numFmtId="0" fontId="1" fillId="5" borderId="3" xfId="0" applyFont="1" applyFill="1" applyBorder="1" applyAlignment="1">
      <alignment horizontal="center"/>
    </xf>
    <xf numFmtId="0" fontId="1" fillId="6" borderId="3" xfId="0" applyFont="1" applyFill="1" applyBorder="1" applyAlignment="1">
      <alignment horizontal="center"/>
    </xf>
    <xf numFmtId="0" fontId="0" fillId="0" borderId="1" xfId="0" applyBorder="1" applyAlignment="1">
      <alignment horizontal="center"/>
    </xf>
    <xf numFmtId="164" fontId="3" fillId="0" borderId="3" xfId="0" applyNumberFormat="1" applyFont="1" applyFill="1" applyBorder="1" applyAlignment="1">
      <alignment horizontal="center"/>
    </xf>
    <xf numFmtId="0" fontId="1" fillId="4" borderId="3" xfId="0" applyFont="1" applyFill="1" applyBorder="1" applyAlignment="1">
      <alignment horizontal="center"/>
    </xf>
    <xf numFmtId="0" fontId="1" fillId="2" borderId="3" xfId="0" applyFont="1" applyFill="1" applyBorder="1" applyAlignment="1">
      <alignment horizontal="center"/>
    </xf>
    <xf numFmtId="0" fontId="0" fillId="0" borderId="3" xfId="0" applyFill="1" applyBorder="1" applyAlignment="1">
      <alignment horizontal="center"/>
    </xf>
    <xf numFmtId="0" fontId="0" fillId="0" borderId="1" xfId="0" applyFill="1" applyBorder="1" applyAlignment="1">
      <alignment horizontal="center"/>
    </xf>
    <xf numFmtId="0" fontId="2" fillId="0" borderId="3" xfId="0" applyFont="1" applyFill="1" applyBorder="1" applyAlignment="1">
      <alignment horizontal="left"/>
    </xf>
    <xf numFmtId="164" fontId="0" fillId="0" borderId="3" xfId="0" applyNumberFormat="1" applyBorder="1"/>
    <xf numFmtId="164" fontId="0" fillId="2" borderId="3" xfId="0" applyNumberFormat="1" applyFill="1" applyBorder="1"/>
    <xf numFmtId="0" fontId="1" fillId="0" borderId="0" xfId="0" applyFont="1"/>
    <xf numFmtId="164" fontId="0" fillId="7" borderId="3" xfId="0" applyNumberFormat="1" applyFill="1" applyBorder="1" applyAlignment="1">
      <alignment horizontal="center"/>
    </xf>
    <xf numFmtId="0" fontId="4" fillId="0" borderId="3" xfId="0" applyFont="1" applyBorder="1" applyAlignment="1">
      <alignment horizontal="left"/>
    </xf>
    <xf numFmtId="0" fontId="4" fillId="0" borderId="0" xfId="0" applyFont="1" applyFill="1" applyBorder="1" applyAlignment="1" applyProtection="1">
      <alignment horizontal="center"/>
      <protection locked="0"/>
    </xf>
    <xf numFmtId="164" fontId="1" fillId="0" borderId="0" xfId="0" applyNumberFormat="1" applyFont="1"/>
    <xf numFmtId="164" fontId="7" fillId="2" borderId="3" xfId="0" applyNumberFormat="1" applyFont="1" applyFill="1" applyBorder="1" applyAlignment="1" applyProtection="1">
      <alignment horizontal="center" vertical="center"/>
      <protection locked="0"/>
    </xf>
    <xf numFmtId="164" fontId="2" fillId="0" borderId="3" xfId="0" applyNumberFormat="1" applyFont="1" applyFill="1" applyBorder="1" applyAlignment="1">
      <alignment horizontal="center"/>
    </xf>
    <xf numFmtId="0" fontId="1" fillId="0" borderId="3" xfId="0" applyFont="1" applyBorder="1" applyAlignment="1">
      <alignment horizontal="center" vertical="center" wrapText="1"/>
    </xf>
    <xf numFmtId="164" fontId="3" fillId="9" borderId="3" xfId="0" applyNumberFormat="1" applyFont="1" applyFill="1" applyBorder="1" applyAlignment="1">
      <alignment horizontal="center"/>
    </xf>
    <xf numFmtId="0" fontId="10" fillId="0" borderId="0" xfId="0" applyFont="1"/>
    <xf numFmtId="0" fontId="6" fillId="0" borderId="0" xfId="0" applyFont="1"/>
    <xf numFmtId="0" fontId="1" fillId="11" borderId="3" xfId="0" applyFont="1" applyFill="1" applyBorder="1" applyAlignment="1">
      <alignment horizontal="center" wrapText="1"/>
    </xf>
    <xf numFmtId="0" fontId="0" fillId="0" borderId="0" xfId="0" applyBorder="1"/>
    <xf numFmtId="0" fontId="13" fillId="0" borderId="0" xfId="0" applyFont="1" applyAlignment="1" applyProtection="1">
      <alignment vertical="center"/>
    </xf>
    <xf numFmtId="0" fontId="1" fillId="12" borderId="3" xfId="0" applyFont="1" applyFill="1" applyBorder="1" applyAlignment="1">
      <alignment horizontal="center" wrapText="1"/>
    </xf>
    <xf numFmtId="164" fontId="1" fillId="12" borderId="3" xfId="0" applyNumberFormat="1" applyFont="1" applyFill="1" applyBorder="1" applyAlignment="1">
      <alignment horizontal="center"/>
    </xf>
    <xf numFmtId="0" fontId="1" fillId="4" borderId="4" xfId="0" applyFont="1" applyFill="1" applyBorder="1" applyAlignment="1" applyProtection="1">
      <alignment horizontal="center" vertical="center" wrapText="1"/>
    </xf>
    <xf numFmtId="164" fontId="14" fillId="13" borderId="3" xfId="0" applyNumberFormat="1" applyFont="1" applyFill="1" applyBorder="1" applyAlignment="1">
      <alignment horizontal="center" vertical="top" wrapText="1"/>
    </xf>
    <xf numFmtId="164" fontId="0" fillId="0" borderId="3" xfId="0" applyNumberFormat="1" applyFont="1" applyBorder="1" applyAlignment="1">
      <alignment horizontal="center"/>
    </xf>
    <xf numFmtId="164" fontId="14" fillId="13" borderId="6" xfId="0" applyNumberFormat="1" applyFont="1" applyFill="1" applyBorder="1" applyAlignment="1">
      <alignment horizontal="center" vertical="top" wrapText="1"/>
    </xf>
    <xf numFmtId="164" fontId="8" fillId="8" borderId="3" xfId="0" applyNumberFormat="1" applyFont="1" applyFill="1" applyBorder="1" applyAlignment="1" applyProtection="1">
      <alignment horizontal="center"/>
    </xf>
    <xf numFmtId="1" fontId="10" fillId="0" borderId="3" xfId="0" applyNumberFormat="1" applyFont="1" applyFill="1" applyBorder="1" applyAlignment="1">
      <alignment horizontal="center"/>
    </xf>
    <xf numFmtId="164" fontId="13" fillId="0" borderId="3" xfId="0" applyNumberFormat="1" applyFont="1" applyFill="1" applyBorder="1" applyAlignment="1" applyProtection="1">
      <alignment horizontal="center" vertical="center"/>
    </xf>
    <xf numFmtId="0" fontId="13" fillId="0" borderId="3" xfId="0" applyFont="1" applyBorder="1" applyAlignment="1" applyProtection="1">
      <alignment vertical="center"/>
    </xf>
    <xf numFmtId="0" fontId="10" fillId="0" borderId="3" xfId="0" applyFont="1" applyBorder="1"/>
    <xf numFmtId="164" fontId="4" fillId="0" borderId="3" xfId="0" applyNumberFormat="1" applyFont="1" applyBorder="1" applyAlignment="1">
      <alignment horizontal="center"/>
    </xf>
    <xf numFmtId="0" fontId="9" fillId="0" borderId="3" xfId="1" applyFont="1" applyBorder="1" applyAlignment="1" applyProtection="1">
      <alignment horizontal="center"/>
      <protection locked="0"/>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0" fillId="0" borderId="0" xfId="0" applyAlignment="1" applyProtection="1">
      <alignment horizontal="center"/>
      <protection locked="0"/>
    </xf>
    <xf numFmtId="0" fontId="0" fillId="0" borderId="1" xfId="0" applyFill="1" applyBorder="1" applyAlignment="1" applyProtection="1">
      <alignment horizontal="center"/>
      <protection locked="0"/>
    </xf>
    <xf numFmtId="0" fontId="1" fillId="0" borderId="4" xfId="0" applyFont="1" applyBorder="1" applyAlignment="1" applyProtection="1">
      <alignment vertical="center" wrapText="1"/>
    </xf>
    <xf numFmtId="0" fontId="1" fillId="7" borderId="4" xfId="0" applyFont="1" applyFill="1" applyBorder="1" applyAlignment="1" applyProtection="1">
      <alignment horizontal="center" vertical="center" wrapText="1"/>
    </xf>
    <xf numFmtId="0" fontId="1" fillId="9" borderId="4" xfId="0" applyFont="1" applyFill="1" applyBorder="1" applyAlignment="1" applyProtection="1">
      <alignment horizontal="center" vertical="center" wrapText="1"/>
    </xf>
    <xf numFmtId="0" fontId="0" fillId="0" borderId="4"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4" xfId="0" applyFill="1" applyBorder="1" applyAlignment="1" applyProtection="1">
      <alignment horizontal="center" vertical="center" wrapText="1"/>
    </xf>
    <xf numFmtId="0" fontId="0" fillId="0" borderId="0" xfId="0" applyAlignment="1" applyProtection="1">
      <alignment vertical="center" wrapText="1"/>
    </xf>
    <xf numFmtId="0" fontId="0" fillId="3" borderId="4" xfId="0" applyFill="1" applyBorder="1" applyAlignment="1" applyProtection="1">
      <alignment horizontal="center" vertical="center" wrapText="1"/>
    </xf>
    <xf numFmtId="0" fontId="12" fillId="10" borderId="4" xfId="0" applyFont="1" applyFill="1" applyBorder="1" applyAlignment="1" applyProtection="1">
      <alignment horizontal="center" vertical="center" wrapText="1"/>
    </xf>
    <xf numFmtId="0" fontId="2" fillId="0" borderId="0" xfId="0" applyFont="1" applyFill="1" applyBorder="1" applyAlignment="1">
      <alignment horizontal="left"/>
    </xf>
    <xf numFmtId="0" fontId="2" fillId="10" borderId="3" xfId="0" applyFont="1" applyFill="1" applyBorder="1" applyAlignment="1" applyProtection="1">
      <alignment horizontal="right"/>
    </xf>
    <xf numFmtId="0" fontId="0" fillId="10" borderId="3" xfId="0" applyFill="1" applyBorder="1" applyAlignment="1" applyProtection="1">
      <alignment horizontal="center"/>
    </xf>
    <xf numFmtId="0" fontId="2" fillId="0" borderId="3" xfId="0" applyFont="1" applyBorder="1" applyAlignment="1">
      <alignment horizontal="right"/>
    </xf>
    <xf numFmtId="0" fontId="2" fillId="2" borderId="3" xfId="0" applyFont="1" applyFill="1" applyBorder="1" applyAlignment="1">
      <alignment horizontal="right"/>
    </xf>
    <xf numFmtId="0" fontId="2" fillId="0" borderId="3" xfId="0" applyFont="1" applyFill="1" applyBorder="1" applyAlignment="1">
      <alignment horizontal="right"/>
    </xf>
    <xf numFmtId="2" fontId="1" fillId="5" borderId="3" xfId="0" applyNumberFormat="1" applyFont="1" applyFill="1" applyBorder="1" applyAlignment="1">
      <alignment horizontal="center"/>
    </xf>
    <xf numFmtId="0" fontId="15" fillId="0" borderId="0" xfId="0" applyFont="1" applyAlignment="1">
      <alignment horizontal="center" vertical="center" readingOrder="1"/>
    </xf>
    <xf numFmtId="9" fontId="0" fillId="0" borderId="0" xfId="0" applyNumberFormat="1"/>
    <xf numFmtId="0" fontId="9" fillId="0" borderId="0" xfId="1" applyFont="1"/>
    <xf numFmtId="0" fontId="6" fillId="0" borderId="0" xfId="1" applyAlignment="1">
      <alignment horizontal="center"/>
    </xf>
    <xf numFmtId="0" fontId="9" fillId="0" borderId="0" xfId="1" applyFont="1" applyAlignment="1">
      <alignment horizontal="center"/>
    </xf>
    <xf numFmtId="2" fontId="0" fillId="0" borderId="0" xfId="0" applyNumberFormat="1"/>
    <xf numFmtId="0" fontId="0" fillId="0" borderId="0" xfId="0" applyAlignment="1">
      <alignment horizontal="right"/>
    </xf>
    <xf numFmtId="2" fontId="0" fillId="0" borderId="0" xfId="0" applyNumberFormat="1" applyAlignment="1">
      <alignment horizontal="center"/>
    </xf>
    <xf numFmtId="0" fontId="1" fillId="0" borderId="0" xfId="0" applyFont="1" applyAlignment="1">
      <alignment horizontal="left"/>
    </xf>
    <xf numFmtId="0" fontId="0" fillId="0" borderId="0" xfId="0" applyFill="1" applyAlignment="1">
      <alignment horizontal="right"/>
    </xf>
    <xf numFmtId="0" fontId="1" fillId="0" borderId="0" xfId="0" applyFont="1" applyAlignment="1">
      <alignment horizontal="right"/>
    </xf>
    <xf numFmtId="2" fontId="1" fillId="0" borderId="0" xfId="0" applyNumberFormat="1" applyFont="1" applyAlignment="1">
      <alignment horizontal="center"/>
    </xf>
    <xf numFmtId="0" fontId="9" fillId="0" borderId="0" xfId="1" applyFont="1" applyAlignment="1">
      <alignment horizontal="right"/>
    </xf>
    <xf numFmtId="0" fontId="9" fillId="2" borderId="0" xfId="1" applyFont="1" applyFill="1" applyAlignment="1">
      <alignment horizontal="left"/>
    </xf>
    <xf numFmtId="0" fontId="0" fillId="2" borderId="0" xfId="0" applyFill="1"/>
    <xf numFmtId="2" fontId="0" fillId="2" borderId="0" xfId="0" applyNumberFormat="1" applyFill="1" applyAlignment="1" applyProtection="1">
      <alignment horizontal="center"/>
      <protection locked="0"/>
    </xf>
    <xf numFmtId="164" fontId="0" fillId="0" borderId="3" xfId="0" applyNumberFormat="1" applyBorder="1" applyAlignment="1">
      <alignment horizontal="center"/>
    </xf>
    <xf numFmtId="164" fontId="0" fillId="2" borderId="3" xfId="0" applyNumberFormat="1" applyFill="1" applyBorder="1" applyAlignment="1">
      <alignment horizontal="center"/>
    </xf>
    <xf numFmtId="164" fontId="0" fillId="0" borderId="3" xfId="0" applyNumberFormat="1" applyFill="1" applyBorder="1" applyAlignment="1">
      <alignment horizontal="center"/>
    </xf>
    <xf numFmtId="164" fontId="0" fillId="0" borderId="3" xfId="0" applyNumberFormat="1" applyFill="1" applyBorder="1"/>
    <xf numFmtId="0" fontId="1" fillId="2" borderId="0" xfId="0" applyFont="1" applyFill="1"/>
    <xf numFmtId="0" fontId="2" fillId="10" borderId="3" xfId="0" applyFont="1" applyFill="1" applyBorder="1" applyAlignment="1" applyProtection="1">
      <alignment horizontal="center"/>
    </xf>
    <xf numFmtId="2" fontId="1" fillId="11" borderId="3" xfId="0" applyNumberFormat="1" applyFont="1" applyFill="1" applyBorder="1" applyAlignment="1">
      <alignment horizontal="center"/>
    </xf>
    <xf numFmtId="9" fontId="4" fillId="0" borderId="1" xfId="0" applyNumberFormat="1" applyFont="1" applyFill="1" applyBorder="1" applyAlignment="1" applyProtection="1">
      <alignment horizontal="center"/>
    </xf>
    <xf numFmtId="1" fontId="1" fillId="0" borderId="0" xfId="0" applyNumberFormat="1" applyFont="1" applyAlignment="1">
      <alignment horizontal="center"/>
    </xf>
    <xf numFmtId="0" fontId="2" fillId="0" borderId="6" xfId="0" applyFont="1" applyFill="1" applyBorder="1" applyAlignment="1">
      <alignment horizontal="left"/>
    </xf>
    <xf numFmtId="2" fontId="8" fillId="8" borderId="3" xfId="0" applyNumberFormat="1" applyFont="1" applyFill="1" applyBorder="1" applyAlignment="1" applyProtection="1">
      <alignment horizontal="center"/>
    </xf>
    <xf numFmtId="166" fontId="7" fillId="2" borderId="3" xfId="0" applyNumberFormat="1" applyFont="1" applyFill="1" applyBorder="1" applyAlignment="1" applyProtection="1">
      <alignment horizontal="center" vertical="center"/>
      <protection locked="0"/>
    </xf>
    <xf numFmtId="0" fontId="1" fillId="0" borderId="0" xfId="0" applyFont="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4" xfId="0" applyFont="1" applyBorder="1" applyAlignment="1">
      <alignment horizontal="center" vertical="center" wrapText="1"/>
    </xf>
    <xf numFmtId="0" fontId="11" fillId="10" borderId="3"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xf>
    <xf numFmtId="0" fontId="7" fillId="2" borderId="2" xfId="0" applyFont="1" applyFill="1" applyBorder="1" applyAlignment="1" applyProtection="1">
      <alignment horizontal="center" vertical="center"/>
    </xf>
    <xf numFmtId="165" fontId="8" fillId="8" borderId="8" xfId="0" applyNumberFormat="1" applyFont="1" applyFill="1" applyBorder="1" applyAlignment="1" applyProtection="1">
      <alignment horizontal="center"/>
    </xf>
    <xf numFmtId="165" fontId="8" fillId="8" borderId="2" xfId="0" applyNumberFormat="1" applyFont="1" applyFill="1" applyBorder="1" applyAlignment="1" applyProtection="1">
      <alignment horizontal="center"/>
    </xf>
    <xf numFmtId="0" fontId="1" fillId="0" borderId="3" xfId="0" applyFont="1" applyBorder="1" applyAlignment="1">
      <alignment horizontal="center" vertical="center" wrapText="1"/>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1" fillId="4" borderId="4" xfId="0" applyFont="1" applyFill="1" applyBorder="1" applyAlignment="1" applyProtection="1">
      <alignment horizontal="center" vertical="center" wrapText="1"/>
      <protection locked="0"/>
    </xf>
  </cellXfs>
  <cellStyles count="2">
    <cellStyle name="Normal" xfId="0" builtinId="0"/>
    <cellStyle name="Normal 2" xfId="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A3A3"/>
      <color rgb="FF03ED4B"/>
      <color rgb="FF65FFAB"/>
      <color rgb="FFFF8989"/>
      <color rgb="FFFF9F9F"/>
      <color rgb="FFC58239"/>
      <color rgb="FFB7FFD8"/>
      <color rgb="FFFBE303"/>
      <color rgb="FFF29A0C"/>
      <color rgb="FF53AD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994160837468578E-2"/>
          <c:y val="0.13925678961118054"/>
          <c:w val="0.86213996338779608"/>
          <c:h val="0.62388664838745378"/>
        </c:manualLayout>
      </c:layout>
      <c:barChart>
        <c:barDir val="col"/>
        <c:grouping val="clustered"/>
        <c:varyColors val="0"/>
        <c:ser>
          <c:idx val="0"/>
          <c:order val="0"/>
          <c:tx>
            <c:strRef>
              <c:f>Calculator!$AE$5</c:f>
              <c:strCache>
                <c:ptCount val="1"/>
                <c:pt idx="0">
                  <c:v>de Groot suggested</c:v>
                </c:pt>
              </c:strCache>
            </c:strRef>
          </c:tx>
          <c:spPr>
            <a:solidFill>
              <a:schemeClr val="bg1">
                <a:lumMod val="65000"/>
              </a:schemeClr>
            </a:solidFill>
            <a:ln>
              <a:solidFill>
                <a:schemeClr val="tx1"/>
              </a:solidFill>
            </a:ln>
          </c:spPr>
          <c:invertIfNegative val="0"/>
          <c:cat>
            <c:strRef>
              <c:f>Calculator!$AC$6:$AC$15</c:f>
              <c:strCache>
                <c:ptCount val="10"/>
                <c:pt idx="0">
                  <c:v>Arginine</c:v>
                </c:pt>
                <c:pt idx="1">
                  <c:v>Histidine</c:v>
                </c:pt>
                <c:pt idx="2">
                  <c:v>Isoleucine</c:v>
                </c:pt>
                <c:pt idx="3">
                  <c:v>Leucine</c:v>
                </c:pt>
                <c:pt idx="4">
                  <c:v>Lysine</c:v>
                </c:pt>
                <c:pt idx="5">
                  <c:v>Methionine</c:v>
                </c:pt>
                <c:pt idx="6">
                  <c:v>Phenylalanine</c:v>
                </c:pt>
                <c:pt idx="7">
                  <c:v>Threonine</c:v>
                </c:pt>
                <c:pt idx="8">
                  <c:v>Tryptophan </c:v>
                </c:pt>
                <c:pt idx="9">
                  <c:v>Valine</c:v>
                </c:pt>
              </c:strCache>
            </c:strRef>
          </c:cat>
          <c:val>
            <c:numRef>
              <c:f>Calculator!$AE$6:$AE$15</c:f>
              <c:numCache>
                <c:formatCode>0.00</c:formatCode>
                <c:ptCount val="10"/>
                <c:pt idx="0">
                  <c:v>0.66666666666666663</c:v>
                </c:pt>
                <c:pt idx="1">
                  <c:v>0.33333333333333331</c:v>
                </c:pt>
                <c:pt idx="2">
                  <c:v>0.88888888888888884</c:v>
                </c:pt>
                <c:pt idx="3">
                  <c:v>1</c:v>
                </c:pt>
                <c:pt idx="4">
                  <c:v>0.66666666666666663</c:v>
                </c:pt>
                <c:pt idx="5">
                  <c:v>0.33333333333333331</c:v>
                </c:pt>
                <c:pt idx="6">
                  <c:v>0.55555555555555558</c:v>
                </c:pt>
                <c:pt idx="7">
                  <c:v>0.66666666666666663</c:v>
                </c:pt>
                <c:pt idx="8">
                  <c:v>0.22222222222222221</c:v>
                </c:pt>
                <c:pt idx="9">
                  <c:v>0.88888888888888884</c:v>
                </c:pt>
              </c:numCache>
            </c:numRef>
          </c:val>
        </c:ser>
        <c:ser>
          <c:idx val="2"/>
          <c:order val="1"/>
          <c:tx>
            <c:v>Formulated diet</c:v>
          </c:tx>
          <c:spPr>
            <a:solidFill>
              <a:srgbClr val="03ED4B"/>
            </a:solidFill>
            <a:ln>
              <a:solidFill>
                <a:schemeClr val="tx1"/>
              </a:solidFill>
            </a:ln>
          </c:spPr>
          <c:invertIfNegative val="0"/>
          <c:cat>
            <c:strRef>
              <c:f>Calculator!$AC$6:$AC$15</c:f>
              <c:strCache>
                <c:ptCount val="10"/>
                <c:pt idx="0">
                  <c:v>Arginine</c:v>
                </c:pt>
                <c:pt idx="1">
                  <c:v>Histidine</c:v>
                </c:pt>
                <c:pt idx="2">
                  <c:v>Isoleucine</c:v>
                </c:pt>
                <c:pt idx="3">
                  <c:v>Leucine</c:v>
                </c:pt>
                <c:pt idx="4">
                  <c:v>Lysine</c:v>
                </c:pt>
                <c:pt idx="5">
                  <c:v>Methionine</c:v>
                </c:pt>
                <c:pt idx="6">
                  <c:v>Phenylalanine</c:v>
                </c:pt>
                <c:pt idx="7">
                  <c:v>Threonine</c:v>
                </c:pt>
                <c:pt idx="8">
                  <c:v>Tryptophan </c:v>
                </c:pt>
                <c:pt idx="9">
                  <c:v>Valine</c:v>
                </c:pt>
              </c:strCache>
            </c:strRef>
          </c:cat>
          <c:val>
            <c:numRef>
              <c:f>Calculator!$AD$6:$AD$15</c:f>
              <c:numCache>
                <c:formatCode>0.00</c:formatCode>
                <c:ptCount val="10"/>
                <c:pt idx="0">
                  <c:v>0.70238095238095233</c:v>
                </c:pt>
                <c:pt idx="1">
                  <c:v>0.31547619047619052</c:v>
                </c:pt>
                <c:pt idx="2">
                  <c:v>0.6339285714285714</c:v>
                </c:pt>
                <c:pt idx="3">
                  <c:v>1</c:v>
                </c:pt>
                <c:pt idx="4">
                  <c:v>1.0773809523809526</c:v>
                </c:pt>
                <c:pt idx="5">
                  <c:v>0.5357142857142857</c:v>
                </c:pt>
                <c:pt idx="6">
                  <c:v>1.0898809523809525</c:v>
                </c:pt>
                <c:pt idx="7">
                  <c:v>0.625</c:v>
                </c:pt>
                <c:pt idx="8">
                  <c:v>0.2005952380952381</c:v>
                </c:pt>
                <c:pt idx="9">
                  <c:v>0.77380952380952384</c:v>
                </c:pt>
              </c:numCache>
            </c:numRef>
          </c:val>
        </c:ser>
        <c:ser>
          <c:idx val="1"/>
          <c:order val="2"/>
          <c:tx>
            <c:strRef>
              <c:f>Calculator!$AF$5</c:f>
              <c:strCache>
                <c:ptCount val="1"/>
                <c:pt idx="0">
                  <c:v>Randy's Suggested</c:v>
                </c:pt>
              </c:strCache>
            </c:strRef>
          </c:tx>
          <c:spPr>
            <a:solidFill>
              <a:srgbClr val="FFA3A3"/>
            </a:solidFill>
            <a:ln w="6350">
              <a:solidFill>
                <a:schemeClr val="tx1"/>
              </a:solidFill>
            </a:ln>
          </c:spPr>
          <c:invertIfNegative val="0"/>
          <c:val>
            <c:numRef>
              <c:f>Calculator!$AF$6:$AF$15</c:f>
              <c:numCache>
                <c:formatCode>0.0</c:formatCode>
                <c:ptCount val="10"/>
                <c:pt idx="0">
                  <c:v>0.72</c:v>
                </c:pt>
                <c:pt idx="1">
                  <c:v>0.33</c:v>
                </c:pt>
                <c:pt idx="2">
                  <c:v>0.67</c:v>
                </c:pt>
                <c:pt idx="3">
                  <c:v>1</c:v>
                </c:pt>
                <c:pt idx="4">
                  <c:v>1</c:v>
                </c:pt>
                <c:pt idx="5">
                  <c:v>0.33</c:v>
                </c:pt>
                <c:pt idx="6">
                  <c:v>0.89</c:v>
                </c:pt>
                <c:pt idx="7">
                  <c:v>0.67</c:v>
                </c:pt>
                <c:pt idx="8">
                  <c:v>0.22</c:v>
                </c:pt>
                <c:pt idx="9">
                  <c:v>0.78</c:v>
                </c:pt>
              </c:numCache>
            </c:numRef>
          </c:val>
        </c:ser>
        <c:dLbls>
          <c:showLegendKey val="0"/>
          <c:showVal val="0"/>
          <c:showCatName val="0"/>
          <c:showSerName val="0"/>
          <c:showPercent val="0"/>
          <c:showBubbleSize val="0"/>
        </c:dLbls>
        <c:gapWidth val="150"/>
        <c:axId val="333983104"/>
        <c:axId val="334001280"/>
      </c:barChart>
      <c:catAx>
        <c:axId val="333983104"/>
        <c:scaling>
          <c:orientation val="minMax"/>
        </c:scaling>
        <c:delete val="0"/>
        <c:axPos val="b"/>
        <c:majorTickMark val="out"/>
        <c:minorTickMark val="none"/>
        <c:tickLblPos val="nextTo"/>
        <c:txPr>
          <a:bodyPr/>
          <a:lstStyle/>
          <a:p>
            <a:pPr>
              <a:defRPr sz="1050"/>
            </a:pPr>
            <a:endParaRPr lang="en-US"/>
          </a:p>
        </c:txPr>
        <c:crossAx val="334001280"/>
        <c:crosses val="autoZero"/>
        <c:auto val="1"/>
        <c:lblAlgn val="ctr"/>
        <c:lblOffset val="100"/>
        <c:noMultiLvlLbl val="0"/>
      </c:catAx>
      <c:valAx>
        <c:axId val="334001280"/>
        <c:scaling>
          <c:orientation val="minMax"/>
        </c:scaling>
        <c:delete val="0"/>
        <c:axPos val="l"/>
        <c:majorGridlines/>
        <c:title>
          <c:tx>
            <c:rich>
              <a:bodyPr rot="-5400000" vert="horz"/>
              <a:lstStyle/>
              <a:p>
                <a:pPr>
                  <a:defRPr sz="1100" b="0"/>
                </a:pPr>
                <a:r>
                  <a:rPr lang="en-US" sz="1100" b="0"/>
                  <a:t>Ratio relative to leucine</a:t>
                </a:r>
              </a:p>
            </c:rich>
          </c:tx>
          <c:layout>
            <c:manualLayout>
              <c:xMode val="edge"/>
              <c:yMode val="edge"/>
              <c:x val="9.9636441098997774E-3"/>
              <c:y val="0.28706080643760795"/>
            </c:manualLayout>
          </c:layout>
          <c:overlay val="0"/>
        </c:title>
        <c:numFmt formatCode="#,##0.0" sourceLinked="0"/>
        <c:majorTickMark val="out"/>
        <c:minorTickMark val="none"/>
        <c:tickLblPos val="nextTo"/>
        <c:crossAx val="333983104"/>
        <c:crosses val="autoZero"/>
        <c:crossBetween val="between"/>
      </c:valAx>
    </c:plotArea>
    <c:legend>
      <c:legendPos val="r"/>
      <c:layout>
        <c:manualLayout>
          <c:xMode val="edge"/>
          <c:yMode val="edge"/>
          <c:x val="0.1332370763437179"/>
          <c:y val="1.6344020949537335E-2"/>
          <c:w val="0.8667630041871085"/>
          <c:h val="0.12885615570938511"/>
        </c:manualLayout>
      </c:layout>
      <c:overlay val="0"/>
      <c:txPr>
        <a:bodyPr/>
        <a:lstStyle/>
        <a:p>
          <a:pPr>
            <a:defRPr sz="1200" b="1"/>
          </a:pPr>
          <a:endParaRPr lang="en-US"/>
        </a:p>
      </c:txPr>
    </c:legend>
    <c:plotVisOnly val="1"/>
    <c:dispBlanksAs val="gap"/>
    <c:showDLblsOverMax val="0"/>
  </c:chart>
  <c:spPr>
    <a:ln>
      <a:solidFill>
        <a:schemeClr val="accent1"/>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388248412179918"/>
          <c:y val="0.1494562252440389"/>
          <c:w val="0.8486689818794485"/>
          <c:h val="0.60131674435481619"/>
        </c:manualLayout>
      </c:layout>
      <c:barChart>
        <c:barDir val="col"/>
        <c:grouping val="clustered"/>
        <c:varyColors val="0"/>
        <c:ser>
          <c:idx val="0"/>
          <c:order val="0"/>
          <c:spPr>
            <a:solidFill>
              <a:schemeClr val="bg1">
                <a:lumMod val="65000"/>
              </a:schemeClr>
            </a:solidFill>
            <a:ln>
              <a:solidFill>
                <a:schemeClr val="tx1"/>
              </a:solidFill>
            </a:ln>
          </c:spPr>
          <c:invertIfNegative val="0"/>
          <c:cat>
            <c:strRef>
              <c:f>'de Groot'!$J$5:$J$14</c:f>
              <c:strCache>
                <c:ptCount val="10"/>
                <c:pt idx="0">
                  <c:v>Leucine</c:v>
                </c:pt>
                <c:pt idx="1">
                  <c:v>Isoleucine</c:v>
                </c:pt>
                <c:pt idx="2">
                  <c:v>Valine</c:v>
                </c:pt>
                <c:pt idx="3">
                  <c:v>Arginine</c:v>
                </c:pt>
                <c:pt idx="4">
                  <c:v>Lysine</c:v>
                </c:pt>
                <c:pt idx="5">
                  <c:v>Threonine</c:v>
                </c:pt>
                <c:pt idx="6">
                  <c:v>Phenylalanine</c:v>
                </c:pt>
                <c:pt idx="7">
                  <c:v>Histidine</c:v>
                </c:pt>
                <c:pt idx="8">
                  <c:v>Methionine</c:v>
                </c:pt>
                <c:pt idx="9">
                  <c:v>Tryptophan </c:v>
                </c:pt>
              </c:strCache>
            </c:strRef>
          </c:cat>
          <c:val>
            <c:numRef>
              <c:f>'de Groot'!$L$5:$L$14</c:f>
              <c:numCache>
                <c:formatCode>0%</c:formatCode>
                <c:ptCount val="10"/>
                <c:pt idx="0">
                  <c:v>0.16071428571428573</c:v>
                </c:pt>
                <c:pt idx="1">
                  <c:v>0.14285714285714285</c:v>
                </c:pt>
                <c:pt idx="2">
                  <c:v>0.14285714285714285</c:v>
                </c:pt>
                <c:pt idx="3">
                  <c:v>0.10714285714285714</c:v>
                </c:pt>
                <c:pt idx="4">
                  <c:v>0.10714285714285714</c:v>
                </c:pt>
                <c:pt idx="5">
                  <c:v>0.10714285714285714</c:v>
                </c:pt>
                <c:pt idx="6">
                  <c:v>8.9285714285714288E-2</c:v>
                </c:pt>
                <c:pt idx="7">
                  <c:v>5.3571428571428568E-2</c:v>
                </c:pt>
                <c:pt idx="8">
                  <c:v>5.3571428571428568E-2</c:v>
                </c:pt>
                <c:pt idx="9">
                  <c:v>3.5714285714285712E-2</c:v>
                </c:pt>
              </c:numCache>
            </c:numRef>
          </c:val>
        </c:ser>
        <c:dLbls>
          <c:showLegendKey val="0"/>
          <c:showVal val="0"/>
          <c:showCatName val="0"/>
          <c:showSerName val="0"/>
          <c:showPercent val="0"/>
          <c:showBubbleSize val="0"/>
        </c:dLbls>
        <c:gapWidth val="150"/>
        <c:axId val="334105984"/>
        <c:axId val="334111872"/>
      </c:barChart>
      <c:catAx>
        <c:axId val="334105984"/>
        <c:scaling>
          <c:orientation val="minMax"/>
        </c:scaling>
        <c:delete val="0"/>
        <c:axPos val="b"/>
        <c:majorTickMark val="out"/>
        <c:minorTickMark val="none"/>
        <c:tickLblPos val="nextTo"/>
        <c:crossAx val="334111872"/>
        <c:crosses val="autoZero"/>
        <c:auto val="1"/>
        <c:lblAlgn val="ctr"/>
        <c:lblOffset val="100"/>
        <c:noMultiLvlLbl val="0"/>
      </c:catAx>
      <c:valAx>
        <c:axId val="334111872"/>
        <c:scaling>
          <c:orientation val="minMax"/>
        </c:scaling>
        <c:delete val="0"/>
        <c:axPos val="l"/>
        <c:majorGridlines/>
        <c:title>
          <c:tx>
            <c:rich>
              <a:bodyPr rot="-5400000" vert="horz"/>
              <a:lstStyle/>
              <a:p>
                <a:pPr>
                  <a:defRPr sz="1100"/>
                </a:pPr>
                <a:r>
                  <a:rPr lang="en-US" sz="1100"/>
                  <a:t>Percent of total</a:t>
                </a:r>
                <a:r>
                  <a:rPr lang="en-US" sz="1100" baseline="0"/>
                  <a:t> EAAs</a:t>
                </a:r>
                <a:endParaRPr lang="en-US" sz="1100"/>
              </a:p>
            </c:rich>
          </c:tx>
          <c:layout>
            <c:manualLayout>
              <c:xMode val="edge"/>
              <c:yMode val="edge"/>
              <c:x val="1.1111056532780564E-2"/>
              <c:y val="0.23456661684813634"/>
            </c:manualLayout>
          </c:layout>
          <c:overlay val="0"/>
        </c:title>
        <c:numFmt formatCode="0%" sourceLinked="0"/>
        <c:majorTickMark val="out"/>
        <c:minorTickMark val="none"/>
        <c:tickLblPos val="nextTo"/>
        <c:crossAx val="334105984"/>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sz="1400"/>
              <a:t>Essential Amino Acid </a:t>
            </a:r>
            <a:r>
              <a:rPr lang="en-US" sz="1400" baseline="0"/>
              <a:t> Proportions </a:t>
            </a:r>
            <a:r>
              <a:rPr lang="en-US" sz="1400"/>
              <a:t>of feedstuffs (normalized to leucine).</a:t>
            </a:r>
          </a:p>
          <a:p>
            <a:pPr>
              <a:defRPr/>
            </a:pPr>
            <a:r>
              <a:rPr lang="en-US" sz="1200"/>
              <a:t>In order to increase</a:t>
            </a:r>
            <a:r>
              <a:rPr lang="en-US" sz="1200" baseline="0"/>
              <a:t> the proportion of a particular amino acid, look for an ingredient below that has a tall column for that amino acid.</a:t>
            </a:r>
            <a:endParaRPr lang="en-US" sz="1200"/>
          </a:p>
        </c:rich>
      </c:tx>
      <c:layout>
        <c:manualLayout>
          <c:xMode val="edge"/>
          <c:yMode val="edge"/>
          <c:x val="7.2054162243804037E-2"/>
          <c:y val="6.1255742725880554E-3"/>
        </c:manualLayout>
      </c:layout>
      <c:overlay val="1"/>
      <c:spPr>
        <a:solidFill>
          <a:schemeClr val="bg1"/>
        </a:solidFill>
      </c:spPr>
    </c:title>
    <c:autoTitleDeleted val="0"/>
    <c:plotArea>
      <c:layout>
        <c:manualLayout>
          <c:layoutTarget val="inner"/>
          <c:xMode val="edge"/>
          <c:yMode val="edge"/>
          <c:x val="8.1069476736316856E-2"/>
          <c:y val="0.10201020181901455"/>
          <c:w val="0.90935966971555415"/>
          <c:h val="0.79880182452921544"/>
        </c:manualLayout>
      </c:layout>
      <c:barChart>
        <c:barDir val="col"/>
        <c:grouping val="clustered"/>
        <c:varyColors val="0"/>
        <c:ser>
          <c:idx val="13"/>
          <c:order val="0"/>
          <c:tx>
            <c:strRef>
              <c:f>'Feed ingredient profiles'!$C$37</c:f>
              <c:strCache>
                <c:ptCount val="1"/>
                <c:pt idx="0">
                  <c:v>Formulated diet or pollen type (enter 100% above)</c:v>
                </c:pt>
              </c:strCache>
            </c:strRef>
          </c:tx>
          <c:spPr>
            <a:noFill/>
            <a:ln>
              <a:solidFill>
                <a:sysClr val="windowText" lastClr="000000"/>
              </a:solidFill>
            </a:ln>
          </c:spPr>
          <c:invertIfNegative val="0"/>
          <c:cat>
            <c:strRef>
              <c:f>'Feed ingredient profiles'!$B$38:$B$47</c:f>
              <c:strCache>
                <c:ptCount val="10"/>
                <c:pt idx="0">
                  <c:v>Arginine</c:v>
                </c:pt>
                <c:pt idx="1">
                  <c:v>Histidine</c:v>
                </c:pt>
                <c:pt idx="2">
                  <c:v>Isoleucine</c:v>
                </c:pt>
                <c:pt idx="3">
                  <c:v>Leucine</c:v>
                </c:pt>
                <c:pt idx="4">
                  <c:v>Lysine</c:v>
                </c:pt>
                <c:pt idx="5">
                  <c:v>Methionine + cysteine</c:v>
                </c:pt>
                <c:pt idx="6">
                  <c:v>Phenylalanine + tyrosine</c:v>
                </c:pt>
                <c:pt idx="7">
                  <c:v>Threonine</c:v>
                </c:pt>
                <c:pt idx="8">
                  <c:v>Tryptophan </c:v>
                </c:pt>
                <c:pt idx="9">
                  <c:v>Valine</c:v>
                </c:pt>
              </c:strCache>
            </c:strRef>
          </c:cat>
          <c:val>
            <c:numRef>
              <c:f>'Feed ingredient profiles'!$C$38:$C$47</c:f>
              <c:numCache>
                <c:formatCode>General</c:formatCode>
                <c:ptCount val="10"/>
              </c:numCache>
            </c:numRef>
          </c:val>
        </c:ser>
        <c:ser>
          <c:idx val="3"/>
          <c:order val="1"/>
          <c:tx>
            <c:strRef>
              <c:f>'Feed ingredient profiles'!$D$37</c:f>
              <c:strCache>
                <c:ptCount val="1"/>
                <c:pt idx="0">
                  <c:v>de Groot suggested ratio </c:v>
                </c:pt>
              </c:strCache>
            </c:strRef>
          </c:tx>
          <c:spPr>
            <a:solidFill>
              <a:sysClr val="windowText" lastClr="000000"/>
            </a:solidFill>
            <a:ln w="6350">
              <a:solidFill>
                <a:schemeClr val="tx1"/>
              </a:solidFill>
            </a:ln>
          </c:spPr>
          <c:invertIfNegative val="0"/>
          <c:cat>
            <c:strRef>
              <c:f>'Feed ingredient profiles'!$B$38:$B$47</c:f>
              <c:strCache>
                <c:ptCount val="10"/>
                <c:pt idx="0">
                  <c:v>Arginine</c:v>
                </c:pt>
                <c:pt idx="1">
                  <c:v>Histidine</c:v>
                </c:pt>
                <c:pt idx="2">
                  <c:v>Isoleucine</c:v>
                </c:pt>
                <c:pt idx="3">
                  <c:v>Leucine</c:v>
                </c:pt>
                <c:pt idx="4">
                  <c:v>Lysine</c:v>
                </c:pt>
                <c:pt idx="5">
                  <c:v>Methionine + cysteine</c:v>
                </c:pt>
                <c:pt idx="6">
                  <c:v>Phenylalanine + tyrosine</c:v>
                </c:pt>
                <c:pt idx="7">
                  <c:v>Threonine</c:v>
                </c:pt>
                <c:pt idx="8">
                  <c:v>Tryptophan </c:v>
                </c:pt>
                <c:pt idx="9">
                  <c:v>Valine</c:v>
                </c:pt>
              </c:strCache>
            </c:strRef>
          </c:cat>
          <c:val>
            <c:numRef>
              <c:f>'Feed ingredient profiles'!$D$38:$D$47</c:f>
              <c:numCache>
                <c:formatCode>0.0</c:formatCode>
                <c:ptCount val="10"/>
                <c:pt idx="0">
                  <c:v>0.66666666666666663</c:v>
                </c:pt>
                <c:pt idx="1">
                  <c:v>0.33333333333333331</c:v>
                </c:pt>
                <c:pt idx="2">
                  <c:v>0.88888888888888884</c:v>
                </c:pt>
                <c:pt idx="3">
                  <c:v>1</c:v>
                </c:pt>
                <c:pt idx="4">
                  <c:v>0.66666666666666663</c:v>
                </c:pt>
                <c:pt idx="5">
                  <c:v>0.33333333333333331</c:v>
                </c:pt>
                <c:pt idx="6">
                  <c:v>0.55555555555555558</c:v>
                </c:pt>
                <c:pt idx="7">
                  <c:v>0.66666666666666663</c:v>
                </c:pt>
                <c:pt idx="8">
                  <c:v>0.22222222222222221</c:v>
                </c:pt>
                <c:pt idx="9">
                  <c:v>0.88888888888888884</c:v>
                </c:pt>
              </c:numCache>
            </c:numRef>
          </c:val>
        </c:ser>
        <c:ser>
          <c:idx val="15"/>
          <c:order val="2"/>
          <c:tx>
            <c:strRef>
              <c:f>'Feed ingredient profiles'!$E$37</c:f>
              <c:strCache>
                <c:ptCount val="1"/>
                <c:pt idx="0">
                  <c:v>Soy flour* (variable)</c:v>
                </c:pt>
              </c:strCache>
            </c:strRef>
          </c:tx>
          <c:spPr>
            <a:solidFill>
              <a:srgbClr val="FF0000"/>
            </a:solidFill>
            <a:ln w="6350">
              <a:solidFill>
                <a:schemeClr val="tx1"/>
              </a:solidFill>
            </a:ln>
          </c:spPr>
          <c:invertIfNegative val="0"/>
          <c:cat>
            <c:strRef>
              <c:f>'Feed ingredient profiles'!$B$38:$B$47</c:f>
              <c:strCache>
                <c:ptCount val="10"/>
                <c:pt idx="0">
                  <c:v>Arginine</c:v>
                </c:pt>
                <c:pt idx="1">
                  <c:v>Histidine</c:v>
                </c:pt>
                <c:pt idx="2">
                  <c:v>Isoleucine</c:v>
                </c:pt>
                <c:pt idx="3">
                  <c:v>Leucine</c:v>
                </c:pt>
                <c:pt idx="4">
                  <c:v>Lysine</c:v>
                </c:pt>
                <c:pt idx="5">
                  <c:v>Methionine + cysteine</c:v>
                </c:pt>
                <c:pt idx="6">
                  <c:v>Phenylalanine + tyrosine</c:v>
                </c:pt>
                <c:pt idx="7">
                  <c:v>Threonine</c:v>
                </c:pt>
                <c:pt idx="8">
                  <c:v>Tryptophan </c:v>
                </c:pt>
                <c:pt idx="9">
                  <c:v>Valine</c:v>
                </c:pt>
              </c:strCache>
            </c:strRef>
          </c:cat>
          <c:val>
            <c:numRef>
              <c:f>'Feed ingredient profiles'!$E$38:$E$47</c:f>
              <c:numCache>
                <c:formatCode>0.0</c:formatCode>
                <c:ptCount val="10"/>
                <c:pt idx="0">
                  <c:v>0.94162436548223349</c:v>
                </c:pt>
                <c:pt idx="1">
                  <c:v>0.34771573604060918</c:v>
                </c:pt>
                <c:pt idx="2">
                  <c:v>0.55837563451776651</c:v>
                </c:pt>
                <c:pt idx="3">
                  <c:v>1</c:v>
                </c:pt>
                <c:pt idx="4">
                  <c:v>0.8375634517766497</c:v>
                </c:pt>
                <c:pt idx="5">
                  <c:v>0.36802030456852791</c:v>
                </c:pt>
                <c:pt idx="6">
                  <c:v>1.0634517766497462</c:v>
                </c:pt>
                <c:pt idx="7">
                  <c:v>0.52030456852791873</c:v>
                </c:pt>
                <c:pt idx="8">
                  <c:v>0.42639593908629442</c:v>
                </c:pt>
                <c:pt idx="9">
                  <c:v>0.58375634517766495</c:v>
                </c:pt>
              </c:numCache>
            </c:numRef>
          </c:val>
        </c:ser>
        <c:ser>
          <c:idx val="1"/>
          <c:order val="3"/>
          <c:tx>
            <c:strRef>
              <c:f>'Feed ingredient profiles'!$F$37</c:f>
              <c:strCache>
                <c:ptCount val="1"/>
                <c:pt idx="0">
                  <c:v>Soy protein isolate</c:v>
                </c:pt>
              </c:strCache>
            </c:strRef>
          </c:tx>
          <c:spPr>
            <a:solidFill>
              <a:srgbClr val="FFFF00"/>
            </a:solidFill>
            <a:ln w="6350">
              <a:solidFill>
                <a:schemeClr val="tx1"/>
              </a:solidFill>
            </a:ln>
          </c:spPr>
          <c:invertIfNegative val="0"/>
          <c:cat>
            <c:strRef>
              <c:f>'Feed ingredient profiles'!$B$38:$B$47</c:f>
              <c:strCache>
                <c:ptCount val="10"/>
                <c:pt idx="0">
                  <c:v>Arginine</c:v>
                </c:pt>
                <c:pt idx="1">
                  <c:v>Histidine</c:v>
                </c:pt>
                <c:pt idx="2">
                  <c:v>Isoleucine</c:v>
                </c:pt>
                <c:pt idx="3">
                  <c:v>Leucine</c:v>
                </c:pt>
                <c:pt idx="4">
                  <c:v>Lysine</c:v>
                </c:pt>
                <c:pt idx="5">
                  <c:v>Methionine + cysteine</c:v>
                </c:pt>
                <c:pt idx="6">
                  <c:v>Phenylalanine + tyrosine</c:v>
                </c:pt>
                <c:pt idx="7">
                  <c:v>Threonine</c:v>
                </c:pt>
                <c:pt idx="8">
                  <c:v>Tryptophan </c:v>
                </c:pt>
                <c:pt idx="9">
                  <c:v>Valine</c:v>
                </c:pt>
              </c:strCache>
            </c:strRef>
          </c:cat>
          <c:val>
            <c:numRef>
              <c:f>'Feed ingredient profiles'!$F$38:$F$47</c:f>
              <c:numCache>
                <c:formatCode>0.0</c:formatCode>
                <c:ptCount val="10"/>
                <c:pt idx="0">
                  <c:v>0.63251879699248115</c:v>
                </c:pt>
                <c:pt idx="1">
                  <c:v>0.31954887218045108</c:v>
                </c:pt>
                <c:pt idx="2">
                  <c:v>0.50093984962406013</c:v>
                </c:pt>
                <c:pt idx="3">
                  <c:v>1</c:v>
                </c:pt>
                <c:pt idx="4">
                  <c:v>0.68045112781954886</c:v>
                </c:pt>
                <c:pt idx="5">
                  <c:v>0.23778195488721807</c:v>
                </c:pt>
                <c:pt idx="6">
                  <c:v>0.69172932330827064</c:v>
                </c:pt>
                <c:pt idx="7">
                  <c:v>0.43327067669172931</c:v>
                </c:pt>
                <c:pt idx="8">
                  <c:v>0.16635338345864661</c:v>
                </c:pt>
                <c:pt idx="9">
                  <c:v>0.5357142857142857</c:v>
                </c:pt>
              </c:numCache>
            </c:numRef>
          </c:val>
        </c:ser>
        <c:ser>
          <c:idx val="0"/>
          <c:order val="4"/>
          <c:tx>
            <c:strRef>
              <c:f>'Feed ingredient profiles'!$G$37</c:f>
              <c:strCache>
                <c:ptCount val="1"/>
                <c:pt idx="0">
                  <c:v>Corn gluten meal</c:v>
                </c:pt>
              </c:strCache>
            </c:strRef>
          </c:tx>
          <c:spPr>
            <a:solidFill>
              <a:srgbClr val="F79646">
                <a:lumMod val="50000"/>
              </a:srgbClr>
            </a:solidFill>
            <a:ln>
              <a:solidFill>
                <a:schemeClr val="tx1"/>
              </a:solidFill>
            </a:ln>
          </c:spPr>
          <c:invertIfNegative val="0"/>
          <c:cat>
            <c:strRef>
              <c:f>'Feed ingredient profiles'!$B$38:$B$47</c:f>
              <c:strCache>
                <c:ptCount val="10"/>
                <c:pt idx="0">
                  <c:v>Arginine</c:v>
                </c:pt>
                <c:pt idx="1">
                  <c:v>Histidine</c:v>
                </c:pt>
                <c:pt idx="2">
                  <c:v>Isoleucine</c:v>
                </c:pt>
                <c:pt idx="3">
                  <c:v>Leucine</c:v>
                </c:pt>
                <c:pt idx="4">
                  <c:v>Lysine</c:v>
                </c:pt>
                <c:pt idx="5">
                  <c:v>Methionine + cysteine</c:v>
                </c:pt>
                <c:pt idx="6">
                  <c:v>Phenylalanine + tyrosine</c:v>
                </c:pt>
                <c:pt idx="7">
                  <c:v>Threonine</c:v>
                </c:pt>
                <c:pt idx="8">
                  <c:v>Tryptophan </c:v>
                </c:pt>
                <c:pt idx="9">
                  <c:v>Valine</c:v>
                </c:pt>
              </c:strCache>
            </c:strRef>
          </c:cat>
          <c:val>
            <c:numRef>
              <c:f>'Feed ingredient profiles'!$G$38:$G$47</c:f>
              <c:numCache>
                <c:formatCode>0.0</c:formatCode>
                <c:ptCount val="10"/>
                <c:pt idx="0">
                  <c:v>0.18867924528301885</c:v>
                </c:pt>
                <c:pt idx="1">
                  <c:v>0.12578616352201258</c:v>
                </c:pt>
                <c:pt idx="2">
                  <c:v>0.25157232704402516</c:v>
                </c:pt>
                <c:pt idx="3">
                  <c:v>1</c:v>
                </c:pt>
                <c:pt idx="4">
                  <c:v>0.10691823899371068</c:v>
                </c:pt>
                <c:pt idx="5">
                  <c:v>0.26415094339622641</c:v>
                </c:pt>
                <c:pt idx="6">
                  <c:v>0.68553459119496851</c:v>
                </c:pt>
                <c:pt idx="7">
                  <c:v>0.20754716981132074</c:v>
                </c:pt>
                <c:pt idx="8">
                  <c:v>3.1446540880503145E-2</c:v>
                </c:pt>
                <c:pt idx="9">
                  <c:v>0.28301886792452829</c:v>
                </c:pt>
              </c:numCache>
            </c:numRef>
          </c:val>
        </c:ser>
        <c:ser>
          <c:idx val="2"/>
          <c:order val="5"/>
          <c:tx>
            <c:strRef>
              <c:f>'Feed ingredient profiles'!$H$37</c:f>
              <c:strCache>
                <c:ptCount val="1"/>
                <c:pt idx="0">
                  <c:v>Brewtech yeast</c:v>
                </c:pt>
              </c:strCache>
            </c:strRef>
          </c:tx>
          <c:spPr>
            <a:solidFill>
              <a:srgbClr val="FFC000"/>
            </a:solidFill>
            <a:ln>
              <a:solidFill>
                <a:sysClr val="windowText" lastClr="000000"/>
              </a:solidFill>
            </a:ln>
          </c:spPr>
          <c:invertIfNegative val="0"/>
          <c:cat>
            <c:strRef>
              <c:f>'Feed ingredient profiles'!$B$38:$B$47</c:f>
              <c:strCache>
                <c:ptCount val="10"/>
                <c:pt idx="0">
                  <c:v>Arginine</c:v>
                </c:pt>
                <c:pt idx="1">
                  <c:v>Histidine</c:v>
                </c:pt>
                <c:pt idx="2">
                  <c:v>Isoleucine</c:v>
                </c:pt>
                <c:pt idx="3">
                  <c:v>Leucine</c:v>
                </c:pt>
                <c:pt idx="4">
                  <c:v>Lysine</c:v>
                </c:pt>
                <c:pt idx="5">
                  <c:v>Methionine + cysteine</c:v>
                </c:pt>
                <c:pt idx="6">
                  <c:v>Phenylalanine + tyrosine</c:v>
                </c:pt>
                <c:pt idx="7">
                  <c:v>Threonine</c:v>
                </c:pt>
                <c:pt idx="8">
                  <c:v>Tryptophan </c:v>
                </c:pt>
                <c:pt idx="9">
                  <c:v>Valine</c:v>
                </c:pt>
              </c:strCache>
            </c:strRef>
          </c:cat>
          <c:val>
            <c:numRef>
              <c:f>'Feed ingredient profiles'!$H$38:$H$47</c:f>
              <c:numCache>
                <c:formatCode>0.0</c:formatCode>
                <c:ptCount val="10"/>
                <c:pt idx="0">
                  <c:v>0.78294573643410847</c:v>
                </c:pt>
                <c:pt idx="1">
                  <c:v>0.34496124031007752</c:v>
                </c:pt>
                <c:pt idx="2">
                  <c:v>0.62403100775193798</c:v>
                </c:pt>
                <c:pt idx="3">
                  <c:v>1</c:v>
                </c:pt>
                <c:pt idx="4">
                  <c:v>0.90697674418604646</c:v>
                </c:pt>
                <c:pt idx="5">
                  <c:v>0.24031007751937983</c:v>
                </c:pt>
                <c:pt idx="6">
                  <c:v>0.5968992248062015</c:v>
                </c:pt>
                <c:pt idx="7">
                  <c:v>0.65891472868217049</c:v>
                </c:pt>
                <c:pt idx="8">
                  <c:v>0.24031007751937983</c:v>
                </c:pt>
                <c:pt idx="9">
                  <c:v>0.79069767441860461</c:v>
                </c:pt>
              </c:numCache>
            </c:numRef>
          </c:val>
        </c:ser>
        <c:ser>
          <c:idx val="5"/>
          <c:order val="6"/>
          <c:tx>
            <c:strRef>
              <c:f>'Feed ingredient profiles'!$I$37</c:f>
              <c:strCache>
                <c:ptCount val="1"/>
                <c:pt idx="0">
                  <c:v>Brewers yeast</c:v>
                </c:pt>
              </c:strCache>
            </c:strRef>
          </c:tx>
          <c:spPr>
            <a:pattFill prst="pct40">
              <a:fgClr>
                <a:srgbClr val="FFC000"/>
              </a:fgClr>
              <a:bgClr>
                <a:sysClr val="window" lastClr="FFFFFF"/>
              </a:bgClr>
            </a:pattFill>
            <a:ln>
              <a:solidFill>
                <a:schemeClr val="tx1"/>
              </a:solidFill>
            </a:ln>
          </c:spPr>
          <c:invertIfNegative val="0"/>
          <c:cat>
            <c:strRef>
              <c:f>'Feed ingredient profiles'!$B$38:$B$47</c:f>
              <c:strCache>
                <c:ptCount val="10"/>
                <c:pt idx="0">
                  <c:v>Arginine</c:v>
                </c:pt>
                <c:pt idx="1">
                  <c:v>Histidine</c:v>
                </c:pt>
                <c:pt idx="2">
                  <c:v>Isoleucine</c:v>
                </c:pt>
                <c:pt idx="3">
                  <c:v>Leucine</c:v>
                </c:pt>
                <c:pt idx="4">
                  <c:v>Lysine</c:v>
                </c:pt>
                <c:pt idx="5">
                  <c:v>Methionine + cysteine</c:v>
                </c:pt>
                <c:pt idx="6">
                  <c:v>Phenylalanine + tyrosine</c:v>
                </c:pt>
                <c:pt idx="7">
                  <c:v>Threonine</c:v>
                </c:pt>
                <c:pt idx="8">
                  <c:v>Tryptophan </c:v>
                </c:pt>
                <c:pt idx="9">
                  <c:v>Valine</c:v>
                </c:pt>
              </c:strCache>
            </c:strRef>
          </c:cat>
          <c:val>
            <c:numRef>
              <c:f>'Feed ingredient profiles'!$I$38:$I$47</c:f>
              <c:numCache>
                <c:formatCode>0.0</c:formatCode>
                <c:ptCount val="10"/>
                <c:pt idx="0">
                  <c:v>0.52941176470588236</c:v>
                </c:pt>
                <c:pt idx="1">
                  <c:v>0.27058823529411763</c:v>
                </c:pt>
                <c:pt idx="2">
                  <c:v>0.52941176470588236</c:v>
                </c:pt>
                <c:pt idx="3">
                  <c:v>1</c:v>
                </c:pt>
                <c:pt idx="4">
                  <c:v>0.75294117647058822</c:v>
                </c:pt>
                <c:pt idx="5">
                  <c:v>0.19999999999999998</c:v>
                </c:pt>
                <c:pt idx="6">
                  <c:v>0.51764705882352946</c:v>
                </c:pt>
                <c:pt idx="7">
                  <c:v>0.51764705882352946</c:v>
                </c:pt>
                <c:pt idx="8">
                  <c:v>6.1176470588235297E-2</c:v>
                </c:pt>
                <c:pt idx="9">
                  <c:v>0.68235294117647061</c:v>
                </c:pt>
              </c:numCache>
            </c:numRef>
          </c:val>
        </c:ser>
        <c:ser>
          <c:idx val="4"/>
          <c:order val="7"/>
          <c:tx>
            <c:strRef>
              <c:f>'Feed ingredient profiles'!$J$37</c:f>
              <c:strCache>
                <c:ptCount val="1"/>
                <c:pt idx="0">
                  <c:v>Pea Protein (variable)</c:v>
                </c:pt>
              </c:strCache>
            </c:strRef>
          </c:tx>
          <c:spPr>
            <a:solidFill>
              <a:srgbClr val="1F497D">
                <a:lumMod val="20000"/>
                <a:lumOff val="80000"/>
              </a:srgbClr>
            </a:solidFill>
            <a:ln>
              <a:solidFill>
                <a:sysClr val="windowText" lastClr="000000"/>
              </a:solidFill>
            </a:ln>
          </c:spPr>
          <c:invertIfNegative val="0"/>
          <c:cat>
            <c:strRef>
              <c:f>'Feed ingredient profiles'!$B$38:$B$47</c:f>
              <c:strCache>
                <c:ptCount val="10"/>
                <c:pt idx="0">
                  <c:v>Arginine</c:v>
                </c:pt>
                <c:pt idx="1">
                  <c:v>Histidine</c:v>
                </c:pt>
                <c:pt idx="2">
                  <c:v>Isoleucine</c:v>
                </c:pt>
                <c:pt idx="3">
                  <c:v>Leucine</c:v>
                </c:pt>
                <c:pt idx="4">
                  <c:v>Lysine</c:v>
                </c:pt>
                <c:pt idx="5">
                  <c:v>Methionine + cysteine</c:v>
                </c:pt>
                <c:pt idx="6">
                  <c:v>Phenylalanine + tyrosine</c:v>
                </c:pt>
                <c:pt idx="7">
                  <c:v>Threonine</c:v>
                </c:pt>
                <c:pt idx="8">
                  <c:v>Tryptophan </c:v>
                </c:pt>
                <c:pt idx="9">
                  <c:v>Valine</c:v>
                </c:pt>
              </c:strCache>
            </c:strRef>
          </c:cat>
          <c:val>
            <c:numRef>
              <c:f>'Feed ingredient profiles'!$J$38:$J$47</c:f>
              <c:numCache>
                <c:formatCode>0.0</c:formatCode>
                <c:ptCount val="10"/>
                <c:pt idx="0">
                  <c:v>1.3424657534246576</c:v>
                </c:pt>
                <c:pt idx="1">
                  <c:v>0.32876712328767121</c:v>
                </c:pt>
                <c:pt idx="2">
                  <c:v>0.46575342465753422</c:v>
                </c:pt>
                <c:pt idx="3">
                  <c:v>1</c:v>
                </c:pt>
                <c:pt idx="4">
                  <c:v>1.1506849315068495</c:v>
                </c:pt>
                <c:pt idx="5">
                  <c:v>0.20547945205479454</c:v>
                </c:pt>
                <c:pt idx="6">
                  <c:v>1.1369863013698631</c:v>
                </c:pt>
                <c:pt idx="7">
                  <c:v>0.54794520547945202</c:v>
                </c:pt>
                <c:pt idx="8">
                  <c:v>5.4794520547945209E-2</c:v>
                </c:pt>
                <c:pt idx="9">
                  <c:v>0.53424657534246578</c:v>
                </c:pt>
              </c:numCache>
            </c:numRef>
          </c:val>
        </c:ser>
        <c:ser>
          <c:idx val="6"/>
          <c:order val="8"/>
          <c:tx>
            <c:strRef>
              <c:f>'Feed ingredient profiles'!$K$37</c:f>
              <c:strCache>
                <c:ptCount val="1"/>
                <c:pt idx="0">
                  <c:v>Dried Egg Yolk*</c:v>
                </c:pt>
              </c:strCache>
            </c:strRef>
          </c:tx>
          <c:spPr>
            <a:solidFill>
              <a:srgbClr val="FBE303"/>
            </a:solidFill>
            <a:ln>
              <a:solidFill>
                <a:sysClr val="windowText" lastClr="000000"/>
              </a:solidFill>
            </a:ln>
          </c:spPr>
          <c:invertIfNegative val="0"/>
          <c:cat>
            <c:strRef>
              <c:f>'Feed ingredient profiles'!$B$38:$B$47</c:f>
              <c:strCache>
                <c:ptCount val="10"/>
                <c:pt idx="0">
                  <c:v>Arginine</c:v>
                </c:pt>
                <c:pt idx="1">
                  <c:v>Histidine</c:v>
                </c:pt>
                <c:pt idx="2">
                  <c:v>Isoleucine</c:v>
                </c:pt>
                <c:pt idx="3">
                  <c:v>Leucine</c:v>
                </c:pt>
                <c:pt idx="4">
                  <c:v>Lysine</c:v>
                </c:pt>
                <c:pt idx="5">
                  <c:v>Methionine + cysteine</c:v>
                </c:pt>
                <c:pt idx="6">
                  <c:v>Phenylalanine + tyrosine</c:v>
                </c:pt>
                <c:pt idx="7">
                  <c:v>Threonine</c:v>
                </c:pt>
                <c:pt idx="8">
                  <c:v>Tryptophan </c:v>
                </c:pt>
                <c:pt idx="9">
                  <c:v>Valine</c:v>
                </c:pt>
              </c:strCache>
            </c:strRef>
          </c:cat>
          <c:val>
            <c:numRef>
              <c:f>'Feed ingredient profiles'!$K$38:$K$47</c:f>
              <c:numCache>
                <c:formatCode>0.0</c:formatCode>
                <c:ptCount val="10"/>
                <c:pt idx="0">
                  <c:v>0.81063122923588049</c:v>
                </c:pt>
                <c:pt idx="1">
                  <c:v>0.29568106312292364</c:v>
                </c:pt>
                <c:pt idx="2">
                  <c:v>0.57475083056478404</c:v>
                </c:pt>
                <c:pt idx="3">
                  <c:v>1</c:v>
                </c:pt>
                <c:pt idx="4">
                  <c:v>0.90365448504983403</c:v>
                </c:pt>
                <c:pt idx="5">
                  <c:v>0.28239202657807311</c:v>
                </c:pt>
                <c:pt idx="6">
                  <c:v>0.48172757475083061</c:v>
                </c:pt>
                <c:pt idx="7">
                  <c:v>0.60465116279069775</c:v>
                </c:pt>
                <c:pt idx="8">
                  <c:v>0.13289036544850499</c:v>
                </c:pt>
                <c:pt idx="9">
                  <c:v>0.63455149501661134</c:v>
                </c:pt>
              </c:numCache>
            </c:numRef>
          </c:val>
        </c:ser>
        <c:ser>
          <c:idx val="10"/>
          <c:order val="9"/>
          <c:tx>
            <c:strRef>
              <c:f>'Feed ingredient profiles'!$L$37</c:f>
              <c:strCache>
                <c:ptCount val="1"/>
                <c:pt idx="0">
                  <c:v>Dried egg white*</c:v>
                </c:pt>
              </c:strCache>
            </c:strRef>
          </c:tx>
          <c:spPr>
            <a:pattFill prst="pct5">
              <a:fgClr>
                <a:sysClr val="windowText" lastClr="000000"/>
              </a:fgClr>
              <a:bgClr>
                <a:sysClr val="window" lastClr="FFFFFF"/>
              </a:bgClr>
            </a:pattFill>
            <a:ln>
              <a:solidFill>
                <a:sysClr val="windowText" lastClr="000000"/>
              </a:solidFill>
            </a:ln>
          </c:spPr>
          <c:invertIfNegative val="0"/>
          <c:cat>
            <c:strRef>
              <c:f>'Feed ingredient profiles'!$B$38:$B$47</c:f>
              <c:strCache>
                <c:ptCount val="10"/>
                <c:pt idx="0">
                  <c:v>Arginine</c:v>
                </c:pt>
                <c:pt idx="1">
                  <c:v>Histidine</c:v>
                </c:pt>
                <c:pt idx="2">
                  <c:v>Isoleucine</c:v>
                </c:pt>
                <c:pt idx="3">
                  <c:v>Leucine</c:v>
                </c:pt>
                <c:pt idx="4">
                  <c:v>Lysine</c:v>
                </c:pt>
                <c:pt idx="5">
                  <c:v>Methionine + cysteine</c:v>
                </c:pt>
                <c:pt idx="6">
                  <c:v>Phenylalanine + tyrosine</c:v>
                </c:pt>
                <c:pt idx="7">
                  <c:v>Threonine</c:v>
                </c:pt>
                <c:pt idx="8">
                  <c:v>Tryptophan </c:v>
                </c:pt>
                <c:pt idx="9">
                  <c:v>Valine</c:v>
                </c:pt>
              </c:strCache>
            </c:strRef>
          </c:cat>
          <c:val>
            <c:numRef>
              <c:f>'Feed ingredient profiles'!$L$38:$L$47</c:f>
              <c:numCache>
                <c:formatCode>0.0</c:formatCode>
                <c:ptCount val="10"/>
                <c:pt idx="0">
                  <c:v>0.67085076708507663</c:v>
                </c:pt>
                <c:pt idx="1">
                  <c:v>0.26080892608089262</c:v>
                </c:pt>
                <c:pt idx="2">
                  <c:v>0.70013947001394694</c:v>
                </c:pt>
                <c:pt idx="3">
                  <c:v>1</c:v>
                </c:pt>
                <c:pt idx="4">
                  <c:v>0.70850767085076716</c:v>
                </c:pt>
                <c:pt idx="5">
                  <c:v>0.44630404463040452</c:v>
                </c:pt>
                <c:pt idx="6">
                  <c:v>0.72245467224546722</c:v>
                </c:pt>
                <c:pt idx="7">
                  <c:v>0.51185495118549507</c:v>
                </c:pt>
                <c:pt idx="8">
                  <c:v>0.17712691771269179</c:v>
                </c:pt>
                <c:pt idx="9">
                  <c:v>0.86052998605299857</c:v>
                </c:pt>
              </c:numCache>
            </c:numRef>
          </c:val>
        </c:ser>
        <c:ser>
          <c:idx val="7"/>
          <c:order val="10"/>
          <c:tx>
            <c:strRef>
              <c:f>'Feed ingredient profiles'!$M$37</c:f>
              <c:strCache>
                <c:ptCount val="1"/>
                <c:pt idx="0">
                  <c:v>Skim milk powder</c:v>
                </c:pt>
              </c:strCache>
            </c:strRef>
          </c:tx>
          <c:invertIfNegative val="0"/>
          <c:cat>
            <c:strRef>
              <c:f>'Feed ingredient profiles'!$B$38:$B$47</c:f>
              <c:strCache>
                <c:ptCount val="10"/>
                <c:pt idx="0">
                  <c:v>Arginine</c:v>
                </c:pt>
                <c:pt idx="1">
                  <c:v>Histidine</c:v>
                </c:pt>
                <c:pt idx="2">
                  <c:v>Isoleucine</c:v>
                </c:pt>
                <c:pt idx="3">
                  <c:v>Leucine</c:v>
                </c:pt>
                <c:pt idx="4">
                  <c:v>Lysine</c:v>
                </c:pt>
                <c:pt idx="5">
                  <c:v>Methionine + cysteine</c:v>
                </c:pt>
                <c:pt idx="6">
                  <c:v>Phenylalanine + tyrosine</c:v>
                </c:pt>
                <c:pt idx="7">
                  <c:v>Threonine</c:v>
                </c:pt>
                <c:pt idx="8">
                  <c:v>Tryptophan </c:v>
                </c:pt>
                <c:pt idx="9">
                  <c:v>Valine</c:v>
                </c:pt>
              </c:strCache>
            </c:strRef>
          </c:cat>
          <c:val>
            <c:numRef>
              <c:f>'Feed ingredient profiles'!$M$38:$M$47</c:f>
              <c:numCache>
                <c:formatCode>0.0</c:formatCode>
                <c:ptCount val="10"/>
                <c:pt idx="0">
                  <c:v>0.3672316384180791</c:v>
                </c:pt>
                <c:pt idx="1">
                  <c:v>0.2768361581920904</c:v>
                </c:pt>
                <c:pt idx="2">
                  <c:v>0.61581920903954801</c:v>
                </c:pt>
                <c:pt idx="3">
                  <c:v>1</c:v>
                </c:pt>
                <c:pt idx="4">
                  <c:v>0.80790960451977401</c:v>
                </c:pt>
                <c:pt idx="5">
                  <c:v>0.3728813559322034</c:v>
                </c:pt>
                <c:pt idx="6">
                  <c:v>0.98305084745762705</c:v>
                </c:pt>
                <c:pt idx="7">
                  <c:v>0.46045197740112992</c:v>
                </c:pt>
                <c:pt idx="8">
                  <c:v>0.1440677966101695</c:v>
                </c:pt>
                <c:pt idx="9">
                  <c:v>0.68361581920903947</c:v>
                </c:pt>
              </c:numCache>
            </c:numRef>
          </c:val>
        </c:ser>
        <c:ser>
          <c:idx val="8"/>
          <c:order val="11"/>
          <c:tx>
            <c:strRef>
              <c:f>'Feed ingredient profiles'!$N$37</c:f>
              <c:strCache>
                <c:ptCount val="1"/>
                <c:pt idx="0">
                  <c:v>Casein</c:v>
                </c:pt>
              </c:strCache>
            </c:strRef>
          </c:tx>
          <c:invertIfNegative val="0"/>
          <c:cat>
            <c:strRef>
              <c:f>'Feed ingredient profiles'!$B$38:$B$47</c:f>
              <c:strCache>
                <c:ptCount val="10"/>
                <c:pt idx="0">
                  <c:v>Arginine</c:v>
                </c:pt>
                <c:pt idx="1">
                  <c:v>Histidine</c:v>
                </c:pt>
                <c:pt idx="2">
                  <c:v>Isoleucine</c:v>
                </c:pt>
                <c:pt idx="3">
                  <c:v>Leucine</c:v>
                </c:pt>
                <c:pt idx="4">
                  <c:v>Lysine</c:v>
                </c:pt>
                <c:pt idx="5">
                  <c:v>Methionine + cysteine</c:v>
                </c:pt>
                <c:pt idx="6">
                  <c:v>Phenylalanine + tyrosine</c:v>
                </c:pt>
                <c:pt idx="7">
                  <c:v>Threonine</c:v>
                </c:pt>
                <c:pt idx="8">
                  <c:v>Tryptophan </c:v>
                </c:pt>
                <c:pt idx="9">
                  <c:v>Valine</c:v>
                </c:pt>
              </c:strCache>
            </c:strRef>
          </c:cat>
          <c:val>
            <c:numRef>
              <c:f>'Feed ingredient profiles'!$N$38:$N$47</c:f>
              <c:numCache>
                <c:formatCode>0.0</c:formatCode>
                <c:ptCount val="10"/>
                <c:pt idx="0">
                  <c:v>0.41111111111111115</c:v>
                </c:pt>
                <c:pt idx="1">
                  <c:v>0.33333333333333331</c:v>
                </c:pt>
                <c:pt idx="2">
                  <c:v>0.56666666666666665</c:v>
                </c:pt>
                <c:pt idx="3">
                  <c:v>1</c:v>
                </c:pt>
                <c:pt idx="4">
                  <c:v>0.42222222222222222</c:v>
                </c:pt>
                <c:pt idx="5">
                  <c:v>0.30000000000000004</c:v>
                </c:pt>
                <c:pt idx="6">
                  <c:v>0.56666666666666665</c:v>
                </c:pt>
                <c:pt idx="7">
                  <c:v>0.47777777777777775</c:v>
                </c:pt>
                <c:pt idx="8">
                  <c:v>0.14444444444444446</c:v>
                </c:pt>
                <c:pt idx="9">
                  <c:v>0.73333333333333328</c:v>
                </c:pt>
              </c:numCache>
            </c:numRef>
          </c:val>
        </c:ser>
        <c:ser>
          <c:idx val="9"/>
          <c:order val="12"/>
          <c:tx>
            <c:strRef>
              <c:f>'Feed ingredient profiles'!$O$37</c:f>
              <c:strCache>
                <c:ptCount val="1"/>
                <c:pt idx="0">
                  <c:v>Spirulina</c:v>
                </c:pt>
              </c:strCache>
            </c:strRef>
          </c:tx>
          <c:spPr>
            <a:solidFill>
              <a:srgbClr val="00B050"/>
            </a:solidFill>
          </c:spPr>
          <c:invertIfNegative val="0"/>
          <c:cat>
            <c:strRef>
              <c:f>'Feed ingredient profiles'!$B$38:$B$47</c:f>
              <c:strCache>
                <c:ptCount val="10"/>
                <c:pt idx="0">
                  <c:v>Arginine</c:v>
                </c:pt>
                <c:pt idx="1">
                  <c:v>Histidine</c:v>
                </c:pt>
                <c:pt idx="2">
                  <c:v>Isoleucine</c:v>
                </c:pt>
                <c:pt idx="3">
                  <c:v>Leucine</c:v>
                </c:pt>
                <c:pt idx="4">
                  <c:v>Lysine</c:v>
                </c:pt>
                <c:pt idx="5">
                  <c:v>Methionine + cysteine</c:v>
                </c:pt>
                <c:pt idx="6">
                  <c:v>Phenylalanine + tyrosine</c:v>
                </c:pt>
                <c:pt idx="7">
                  <c:v>Threonine</c:v>
                </c:pt>
                <c:pt idx="8">
                  <c:v>Tryptophan </c:v>
                </c:pt>
                <c:pt idx="9">
                  <c:v>Valine</c:v>
                </c:pt>
              </c:strCache>
            </c:strRef>
          </c:cat>
          <c:val>
            <c:numRef>
              <c:f>'Feed ingredient profiles'!$O$38:$O$47</c:f>
              <c:numCache>
                <c:formatCode>0.0</c:formatCode>
                <c:ptCount val="10"/>
                <c:pt idx="0">
                  <c:v>0.83838383838383845</c:v>
                </c:pt>
                <c:pt idx="1">
                  <c:v>0.2181818181818182</c:v>
                </c:pt>
                <c:pt idx="2">
                  <c:v>0.64848484848484844</c:v>
                </c:pt>
                <c:pt idx="3">
                  <c:v>1</c:v>
                </c:pt>
                <c:pt idx="4">
                  <c:v>0.61010101010101003</c:v>
                </c:pt>
                <c:pt idx="5">
                  <c:v>0.36606060606060603</c:v>
                </c:pt>
                <c:pt idx="6">
                  <c:v>1.0822222222222222</c:v>
                </c:pt>
                <c:pt idx="7">
                  <c:v>0.6</c:v>
                </c:pt>
                <c:pt idx="8">
                  <c:v>0.18767676767676769</c:v>
                </c:pt>
                <c:pt idx="9">
                  <c:v>0.70949494949494951</c:v>
                </c:pt>
              </c:numCache>
            </c:numRef>
          </c:val>
        </c:ser>
        <c:ser>
          <c:idx val="11"/>
          <c:order val="13"/>
          <c:tx>
            <c:strRef>
              <c:f>'Feed ingredient profiles'!$P$37</c:f>
              <c:strCache>
                <c:ptCount val="1"/>
                <c:pt idx="0">
                  <c:v>Potato protein meal</c:v>
                </c:pt>
              </c:strCache>
            </c:strRef>
          </c:tx>
          <c:invertIfNegative val="0"/>
          <c:cat>
            <c:strRef>
              <c:f>'Feed ingredient profiles'!$B$38:$B$47</c:f>
              <c:strCache>
                <c:ptCount val="10"/>
                <c:pt idx="0">
                  <c:v>Arginine</c:v>
                </c:pt>
                <c:pt idx="1">
                  <c:v>Histidine</c:v>
                </c:pt>
                <c:pt idx="2">
                  <c:v>Isoleucine</c:v>
                </c:pt>
                <c:pt idx="3">
                  <c:v>Leucine</c:v>
                </c:pt>
                <c:pt idx="4">
                  <c:v>Lysine</c:v>
                </c:pt>
                <c:pt idx="5">
                  <c:v>Methionine + cysteine</c:v>
                </c:pt>
                <c:pt idx="6">
                  <c:v>Phenylalanine + tyrosine</c:v>
                </c:pt>
                <c:pt idx="7">
                  <c:v>Threonine</c:v>
                </c:pt>
                <c:pt idx="8">
                  <c:v>Tryptophan </c:v>
                </c:pt>
                <c:pt idx="9">
                  <c:v>Valine</c:v>
                </c:pt>
              </c:strCache>
            </c:strRef>
          </c:cat>
          <c:val>
            <c:numRef>
              <c:f>'Feed ingredient profiles'!$P$38:$P$47</c:f>
              <c:numCache>
                <c:formatCode>0.0</c:formatCode>
                <c:ptCount val="10"/>
                <c:pt idx="0">
                  <c:v>0.50353892821031343</c:v>
                </c:pt>
                <c:pt idx="1">
                  <c:v>0.20222446916076844</c:v>
                </c:pt>
                <c:pt idx="2">
                  <c:v>0.53589484327603631</c:v>
                </c:pt>
                <c:pt idx="3">
                  <c:v>1</c:v>
                </c:pt>
                <c:pt idx="4">
                  <c:v>0.82103134479271977</c:v>
                </c:pt>
                <c:pt idx="5">
                  <c:v>0.32659251769464104</c:v>
                </c:pt>
                <c:pt idx="6">
                  <c:v>1.1648129423660263</c:v>
                </c:pt>
                <c:pt idx="7">
                  <c:v>0.57735085945399389</c:v>
                </c:pt>
                <c:pt idx="8">
                  <c:v>0.18200202224469161</c:v>
                </c:pt>
                <c:pt idx="9">
                  <c:v>0.63599595551061672</c:v>
                </c:pt>
              </c:numCache>
            </c:numRef>
          </c:val>
        </c:ser>
        <c:ser>
          <c:idx val="12"/>
          <c:order val="14"/>
          <c:tx>
            <c:strRef>
              <c:f>'Feed ingredient profiles'!$Q$37</c:f>
              <c:strCache>
                <c:ptCount val="1"/>
                <c:pt idx="0">
                  <c:v>Hemp seed meal (variable)</c:v>
                </c:pt>
              </c:strCache>
            </c:strRef>
          </c:tx>
          <c:invertIfNegative val="0"/>
          <c:cat>
            <c:strRef>
              <c:f>'Feed ingredient profiles'!$B$38:$B$47</c:f>
              <c:strCache>
                <c:ptCount val="10"/>
                <c:pt idx="0">
                  <c:v>Arginine</c:v>
                </c:pt>
                <c:pt idx="1">
                  <c:v>Histidine</c:v>
                </c:pt>
                <c:pt idx="2">
                  <c:v>Isoleucine</c:v>
                </c:pt>
                <c:pt idx="3">
                  <c:v>Leucine</c:v>
                </c:pt>
                <c:pt idx="4">
                  <c:v>Lysine</c:v>
                </c:pt>
                <c:pt idx="5">
                  <c:v>Methionine + cysteine</c:v>
                </c:pt>
                <c:pt idx="6">
                  <c:v>Phenylalanine + tyrosine</c:v>
                </c:pt>
                <c:pt idx="7">
                  <c:v>Threonine</c:v>
                </c:pt>
                <c:pt idx="8">
                  <c:v>Tryptophan </c:v>
                </c:pt>
                <c:pt idx="9">
                  <c:v>Valine</c:v>
                </c:pt>
              </c:strCache>
            </c:strRef>
          </c:cat>
          <c:val>
            <c:numRef>
              <c:f>'Feed ingredient profiles'!$Q$38:$Q$47</c:f>
              <c:numCache>
                <c:formatCode>0.0</c:formatCode>
                <c:ptCount val="10"/>
                <c:pt idx="0">
                  <c:v>2.0384615384615383</c:v>
                </c:pt>
                <c:pt idx="1">
                  <c:v>0.42307692307692307</c:v>
                </c:pt>
                <c:pt idx="2">
                  <c:v>0.38461538461538458</c:v>
                </c:pt>
                <c:pt idx="3">
                  <c:v>1</c:v>
                </c:pt>
                <c:pt idx="4">
                  <c:v>0.53846153846153844</c:v>
                </c:pt>
                <c:pt idx="5">
                  <c:v>0.46153846153846151</c:v>
                </c:pt>
                <c:pt idx="6">
                  <c:v>1.1923076923076923</c:v>
                </c:pt>
                <c:pt idx="7">
                  <c:v>0.5</c:v>
                </c:pt>
                <c:pt idx="8">
                  <c:v>0.11538461538461538</c:v>
                </c:pt>
                <c:pt idx="9">
                  <c:v>0.5</c:v>
                </c:pt>
              </c:numCache>
            </c:numRef>
          </c:val>
        </c:ser>
        <c:ser>
          <c:idx val="14"/>
          <c:order val="15"/>
          <c:tx>
            <c:strRef>
              <c:f>'Feed ingredient profiles'!$R$37</c:f>
              <c:strCache>
                <c:ptCount val="1"/>
              </c:strCache>
            </c:strRef>
          </c:tx>
          <c:spPr>
            <a:noFill/>
          </c:spPr>
          <c:invertIfNegative val="0"/>
          <c:cat>
            <c:strRef>
              <c:f>'Feed ingredient profiles'!$B$38:$B$47</c:f>
              <c:strCache>
                <c:ptCount val="10"/>
                <c:pt idx="0">
                  <c:v>Arginine</c:v>
                </c:pt>
                <c:pt idx="1">
                  <c:v>Histidine</c:v>
                </c:pt>
                <c:pt idx="2">
                  <c:v>Isoleucine</c:v>
                </c:pt>
                <c:pt idx="3">
                  <c:v>Leucine</c:v>
                </c:pt>
                <c:pt idx="4">
                  <c:v>Lysine</c:v>
                </c:pt>
                <c:pt idx="5">
                  <c:v>Methionine + cysteine</c:v>
                </c:pt>
                <c:pt idx="6">
                  <c:v>Phenylalanine + tyrosine</c:v>
                </c:pt>
                <c:pt idx="7">
                  <c:v>Threonine</c:v>
                </c:pt>
                <c:pt idx="8">
                  <c:v>Tryptophan </c:v>
                </c:pt>
                <c:pt idx="9">
                  <c:v>Valine</c:v>
                </c:pt>
              </c:strCache>
            </c:strRef>
          </c:cat>
          <c:val>
            <c:numRef>
              <c:f>'Feed ingredient profiles'!$R$38:$R$47</c:f>
              <c:numCache>
                <c:formatCode>0.0</c:formatCode>
                <c:ptCount val="10"/>
              </c:numCache>
            </c:numRef>
          </c:val>
        </c:ser>
        <c:dLbls>
          <c:showLegendKey val="0"/>
          <c:showVal val="0"/>
          <c:showCatName val="0"/>
          <c:showSerName val="0"/>
          <c:showPercent val="0"/>
          <c:showBubbleSize val="0"/>
        </c:dLbls>
        <c:gapWidth val="11"/>
        <c:overlap val="-20"/>
        <c:axId val="334174464"/>
        <c:axId val="334180352"/>
      </c:barChart>
      <c:catAx>
        <c:axId val="334174464"/>
        <c:scaling>
          <c:orientation val="minMax"/>
        </c:scaling>
        <c:delete val="0"/>
        <c:axPos val="b"/>
        <c:majorTickMark val="out"/>
        <c:minorTickMark val="none"/>
        <c:tickLblPos val="nextTo"/>
        <c:crossAx val="334180352"/>
        <c:crosses val="autoZero"/>
        <c:auto val="0"/>
        <c:lblAlgn val="ctr"/>
        <c:lblOffset val="100"/>
        <c:noMultiLvlLbl val="0"/>
      </c:catAx>
      <c:valAx>
        <c:axId val="334180352"/>
        <c:scaling>
          <c:orientation val="minMax"/>
        </c:scaling>
        <c:delete val="0"/>
        <c:axPos val="l"/>
        <c:majorGridlines/>
        <c:title>
          <c:tx>
            <c:rich>
              <a:bodyPr rot="-5400000" vert="horz"/>
              <a:lstStyle/>
              <a:p>
                <a:pPr>
                  <a:defRPr sz="1200"/>
                </a:pPr>
                <a:r>
                  <a:rPr lang="en-US" sz="1200"/>
                  <a:t>Relative proportion to histidine</a:t>
                </a:r>
              </a:p>
            </c:rich>
          </c:tx>
          <c:layout/>
          <c:overlay val="0"/>
        </c:title>
        <c:numFmt formatCode="General" sourceLinked="1"/>
        <c:majorTickMark val="out"/>
        <c:minorTickMark val="none"/>
        <c:tickLblPos val="nextTo"/>
        <c:txPr>
          <a:bodyPr/>
          <a:lstStyle/>
          <a:p>
            <a:pPr>
              <a:defRPr sz="1200"/>
            </a:pPr>
            <a:endParaRPr lang="en-US"/>
          </a:p>
        </c:txPr>
        <c:crossAx val="334174464"/>
        <c:crosses val="autoZero"/>
        <c:crossBetween val="between"/>
      </c:valAx>
    </c:plotArea>
    <c:legend>
      <c:legendPos val="r"/>
      <c:legendEntry>
        <c:idx val="0"/>
        <c:delete val="1"/>
      </c:legendEntry>
      <c:layout>
        <c:manualLayout>
          <c:xMode val="edge"/>
          <c:yMode val="edge"/>
          <c:x val="0.73448530097361864"/>
          <c:y val="9.9967126826542921E-2"/>
          <c:w val="0.26551469902638125"/>
          <c:h val="0.5912688076672441"/>
        </c:manualLayout>
      </c:layout>
      <c:overlay val="0"/>
      <c:spPr>
        <a:ln>
          <a:solidFill>
            <a:sysClr val="windowText" lastClr="000000"/>
          </a:solidFill>
        </a:ln>
      </c:spPr>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680" b="1" i="0" u="none" strike="noStrike" kern="1200" baseline="0">
                <a:solidFill>
                  <a:sysClr val="windowText" lastClr="000000"/>
                </a:solidFill>
                <a:latin typeface="+mn-lt"/>
                <a:ea typeface="+mn-ea"/>
                <a:cs typeface="+mn-cs"/>
              </a:defRPr>
            </a:pPr>
            <a:r>
              <a:rPr lang="en-US" sz="1600"/>
              <a:t>C</a:t>
            </a:r>
            <a:r>
              <a:rPr lang="en-US" sz="1600" b="1" i="0" baseline="0">
                <a:effectLst/>
              </a:rPr>
              <a:t>orrelation between frames of bees to almonds</a:t>
            </a:r>
            <a:r>
              <a:rPr lang="en-US" sz="1600"/>
              <a:t> </a:t>
            </a:r>
            <a:r>
              <a:rPr lang="en-US" sz="1600" baseline="0"/>
              <a:t>and s</a:t>
            </a:r>
            <a:r>
              <a:rPr lang="en-US" sz="1600"/>
              <a:t>um of  de Groot EAA deficiencies in the pollen sub</a:t>
            </a:r>
          </a:p>
        </c:rich>
      </c:tx>
      <c:layout>
        <c:manualLayout>
          <c:xMode val="edge"/>
          <c:yMode val="edge"/>
          <c:x val="0.13870059833437623"/>
          <c:y val="2.0381064007452664E-2"/>
        </c:manualLayout>
      </c:layout>
      <c:overlay val="0"/>
    </c:title>
    <c:autoTitleDeleted val="0"/>
    <c:plotArea>
      <c:layout/>
      <c:scatterChart>
        <c:scatterStyle val="lineMarker"/>
        <c:varyColors val="0"/>
        <c:ser>
          <c:idx val="0"/>
          <c:order val="0"/>
          <c:tx>
            <c:v>FOB to almonds</c:v>
          </c:tx>
          <c:spPr>
            <a:ln w="28575">
              <a:noFill/>
            </a:ln>
          </c:spPr>
          <c:marker>
            <c:symbol val="circle"/>
            <c:size val="6"/>
            <c:spPr>
              <a:solidFill>
                <a:schemeClr val="tx1"/>
              </a:solidFill>
              <a:ln>
                <a:noFill/>
              </a:ln>
            </c:spPr>
          </c:marker>
          <c:dLbls>
            <c:dLbl>
              <c:idx val="0"/>
              <c:tx>
                <c:rich>
                  <a:bodyPr/>
                  <a:lstStyle/>
                  <a:p>
                    <a:r>
                      <a:rPr lang="en-US" sz="1000"/>
                      <a:t>Global</a:t>
                    </a:r>
                    <a:endParaRPr lang="en-US"/>
                  </a:p>
                </c:rich>
              </c:tx>
              <c:showLegendKey val="0"/>
              <c:showVal val="1"/>
              <c:showCatName val="0"/>
              <c:showSerName val="0"/>
              <c:showPercent val="0"/>
              <c:showBubbleSize val="0"/>
            </c:dLbl>
            <c:dLbl>
              <c:idx val="1"/>
              <c:tx>
                <c:rich>
                  <a:bodyPr/>
                  <a:lstStyle/>
                  <a:p>
                    <a:r>
                      <a:rPr lang="en-US" sz="1000"/>
                      <a:t>Homebrew</a:t>
                    </a:r>
                    <a:endParaRPr lang="en-US"/>
                  </a:p>
                </c:rich>
              </c:tx>
              <c:showLegendKey val="0"/>
              <c:showVal val="1"/>
              <c:showCatName val="0"/>
              <c:showSerName val="0"/>
              <c:showPercent val="0"/>
              <c:showBubbleSize val="0"/>
            </c:dLbl>
            <c:dLbl>
              <c:idx val="2"/>
              <c:layout>
                <c:manualLayout>
                  <c:x val="-1.830654402963821E-2"/>
                  <c:y val="-3.1641419153421502E-2"/>
                </c:manualLayout>
              </c:layout>
              <c:tx>
                <c:rich>
                  <a:bodyPr/>
                  <a:lstStyle/>
                  <a:p>
                    <a:r>
                      <a:rPr lang="en-US" sz="1000"/>
                      <a:t>Bulk Soft</a:t>
                    </a:r>
                    <a:endParaRPr lang="en-US"/>
                  </a:p>
                </c:rich>
              </c:tx>
              <c:showLegendKey val="0"/>
              <c:showVal val="1"/>
              <c:showCatName val="0"/>
              <c:showSerName val="0"/>
              <c:showPercent val="0"/>
              <c:showBubbleSize val="0"/>
            </c:dLbl>
            <c:dLbl>
              <c:idx val="3"/>
              <c:layout>
                <c:manualLayout>
                  <c:x val="-5.9977175006868416E-2"/>
                  <c:y val="2.8990609069436027E-2"/>
                </c:manualLayout>
              </c:layout>
              <c:tx>
                <c:rich>
                  <a:bodyPr/>
                  <a:lstStyle/>
                  <a:p>
                    <a:r>
                      <a:rPr lang="en-US" sz="1000"/>
                      <a:t>AP23</a:t>
                    </a:r>
                    <a:endParaRPr lang="en-US"/>
                  </a:p>
                </c:rich>
              </c:tx>
              <c:showLegendKey val="0"/>
              <c:showVal val="1"/>
              <c:showCatName val="0"/>
              <c:showSerName val="0"/>
              <c:showPercent val="0"/>
              <c:showBubbleSize val="0"/>
            </c:dLbl>
            <c:dLbl>
              <c:idx val="4"/>
              <c:tx>
                <c:rich>
                  <a:bodyPr/>
                  <a:lstStyle/>
                  <a:p>
                    <a:r>
                      <a:rPr lang="en-US"/>
                      <a:t>Megabee</a:t>
                    </a:r>
                  </a:p>
                </c:rich>
              </c:tx>
              <c:showLegendKey val="0"/>
              <c:showVal val="1"/>
              <c:showCatName val="0"/>
              <c:showSerName val="0"/>
              <c:showPercent val="0"/>
              <c:showBubbleSize val="0"/>
            </c:dLbl>
            <c:dLbl>
              <c:idx val="5"/>
              <c:layout>
                <c:manualLayout>
                  <c:x val="-8.6468572230157831E-2"/>
                  <c:y val="-2.7363020618206408E-2"/>
                </c:manualLayout>
              </c:layout>
              <c:tx>
                <c:rich>
                  <a:bodyPr/>
                  <a:lstStyle/>
                  <a:p>
                    <a:r>
                      <a:rPr lang="en-US"/>
                      <a:t>UltraBee</a:t>
                    </a:r>
                  </a:p>
                </c:rich>
              </c:tx>
              <c:showLegendKey val="0"/>
              <c:showVal val="1"/>
              <c:showCatName val="0"/>
              <c:showSerName val="0"/>
              <c:showPercent val="0"/>
              <c:showBubbleSize val="0"/>
            </c:dLbl>
            <c:dLbl>
              <c:idx val="6"/>
              <c:tx>
                <c:rich>
                  <a:bodyPr/>
                  <a:lstStyle/>
                  <a:p>
                    <a:r>
                      <a:rPr lang="en-US"/>
                      <a:t>Healthy Bee</a:t>
                    </a:r>
                  </a:p>
                </c:rich>
              </c:tx>
              <c:showLegendKey val="0"/>
              <c:showVal val="1"/>
              <c:showCatName val="0"/>
              <c:showSerName val="0"/>
              <c:showPercent val="0"/>
              <c:showBubbleSize val="0"/>
            </c:dLbl>
            <c:txPr>
              <a:bodyPr/>
              <a:lstStyle/>
              <a:p>
                <a:pPr>
                  <a:defRPr sz="1000"/>
                </a:pPr>
                <a:endParaRPr lang="en-US"/>
              </a:p>
            </c:txPr>
            <c:showLegendKey val="0"/>
            <c:showVal val="1"/>
            <c:showCatName val="0"/>
            <c:showSerName val="0"/>
            <c:showPercent val="0"/>
            <c:showBubbleSize val="0"/>
            <c:showLeaderLines val="0"/>
          </c:dLbls>
          <c:trendline>
            <c:spPr>
              <a:ln w="19050">
                <a:noFill/>
              </a:ln>
            </c:spPr>
            <c:trendlineType val="linear"/>
            <c:dispRSqr val="0"/>
            <c:dispEq val="0"/>
          </c:trendline>
          <c:trendline>
            <c:trendlineType val="linear"/>
            <c:dispRSqr val="0"/>
            <c:dispEq val="0"/>
          </c:trendline>
          <c:trendline>
            <c:spPr>
              <a:ln w="38100">
                <a:solidFill>
                  <a:srgbClr val="FF0000"/>
                </a:solidFill>
              </a:ln>
            </c:spPr>
            <c:trendlineType val="linear"/>
            <c:dispRSqr val="1"/>
            <c:dispEq val="0"/>
            <c:trendlineLbl>
              <c:layout>
                <c:manualLayout>
                  <c:x val="-0.24452669591633289"/>
                  <c:y val="-0.12843420716192561"/>
                </c:manualLayout>
              </c:layout>
              <c:numFmt formatCode="#,##0.00" sourceLinked="0"/>
              <c:txPr>
                <a:bodyPr/>
                <a:lstStyle/>
                <a:p>
                  <a:pPr>
                    <a:defRPr b="1">
                      <a:solidFill>
                        <a:srgbClr val="FF0000"/>
                      </a:solidFill>
                    </a:defRPr>
                  </a:pPr>
                  <a:endParaRPr lang="en-US"/>
                </a:p>
              </c:txPr>
            </c:trendlineLbl>
          </c:trendline>
          <c:xVal>
            <c:numRef>
              <c:f>'Formulated diets'!$C$59:$I$59</c:f>
              <c:numCache>
                <c:formatCode>0.00</c:formatCode>
                <c:ptCount val="7"/>
                <c:pt idx="0">
                  <c:v>1.060068881685575</c:v>
                </c:pt>
                <c:pt idx="1">
                  <c:v>0.9786988110964332</c:v>
                </c:pt>
                <c:pt idx="2">
                  <c:v>2.9007448186528499</c:v>
                </c:pt>
                <c:pt idx="3">
                  <c:v>2.7949080622347946</c:v>
                </c:pt>
                <c:pt idx="4">
                  <c:v>3.9420024420024422</c:v>
                </c:pt>
                <c:pt idx="5">
                  <c:v>3.8298248882265282</c:v>
                </c:pt>
                <c:pt idx="6">
                  <c:v>3.6034015653220948</c:v>
                </c:pt>
              </c:numCache>
            </c:numRef>
          </c:xVal>
          <c:yVal>
            <c:numRef>
              <c:f>'Formulated diets'!$C$60:$I$60</c:f>
              <c:numCache>
                <c:formatCode>0.00</c:formatCode>
                <c:ptCount val="7"/>
                <c:pt idx="0">
                  <c:v>123</c:v>
                </c:pt>
                <c:pt idx="1">
                  <c:v>133.25</c:v>
                </c:pt>
                <c:pt idx="2">
                  <c:v>88</c:v>
                </c:pt>
                <c:pt idx="3">
                  <c:v>87.75</c:v>
                </c:pt>
                <c:pt idx="4">
                  <c:v>74.5</c:v>
                </c:pt>
                <c:pt idx="5">
                  <c:v>71.5</c:v>
                </c:pt>
                <c:pt idx="6">
                  <c:v>41.25</c:v>
                </c:pt>
              </c:numCache>
            </c:numRef>
          </c:yVal>
          <c:smooth val="0"/>
        </c:ser>
        <c:dLbls>
          <c:showLegendKey val="0"/>
          <c:showVal val="0"/>
          <c:showCatName val="0"/>
          <c:showSerName val="0"/>
          <c:showPercent val="0"/>
          <c:showBubbleSize val="0"/>
        </c:dLbls>
        <c:axId val="334270848"/>
        <c:axId val="334272768"/>
      </c:scatterChart>
      <c:valAx>
        <c:axId val="334270848"/>
        <c:scaling>
          <c:orientation val="minMax"/>
        </c:scaling>
        <c:delete val="0"/>
        <c:axPos val="b"/>
        <c:title>
          <c:tx>
            <c:rich>
              <a:bodyPr/>
              <a:lstStyle/>
              <a:p>
                <a:pPr>
                  <a:defRPr/>
                </a:pPr>
                <a:r>
                  <a:rPr lang="en-US"/>
                  <a:t>Sum of EAA proportional deficiencies relative to leucine   </a:t>
                </a:r>
              </a:p>
            </c:rich>
          </c:tx>
          <c:overlay val="0"/>
        </c:title>
        <c:numFmt formatCode="\-0.00" sourceLinked="0"/>
        <c:majorTickMark val="out"/>
        <c:minorTickMark val="none"/>
        <c:tickLblPos val="nextTo"/>
        <c:crossAx val="334272768"/>
        <c:crosses val="autoZero"/>
        <c:crossBetween val="midCat"/>
      </c:valAx>
      <c:valAx>
        <c:axId val="334272768"/>
        <c:scaling>
          <c:orientation val="minMax"/>
        </c:scaling>
        <c:delete val="0"/>
        <c:axPos val="l"/>
        <c:majorGridlines/>
        <c:title>
          <c:tx>
            <c:rich>
              <a:bodyPr rot="-5400000" vert="horz"/>
              <a:lstStyle/>
              <a:p>
                <a:pPr>
                  <a:defRPr sz="1050"/>
                </a:pPr>
                <a:r>
                  <a:rPr lang="en-US" sz="1050"/>
                  <a:t>Ending</a:t>
                </a:r>
                <a:r>
                  <a:rPr lang="en-US" sz="1050" baseline="0"/>
                  <a:t> t</a:t>
                </a:r>
                <a:r>
                  <a:rPr lang="en-US" sz="1050"/>
                  <a:t>otal frames of</a:t>
                </a:r>
                <a:r>
                  <a:rPr lang="en-US" sz="1050" baseline="0"/>
                  <a:t> bees per treatment group</a:t>
                </a:r>
                <a:endParaRPr lang="en-US" sz="1050"/>
              </a:p>
            </c:rich>
          </c:tx>
          <c:overlay val="0"/>
        </c:title>
        <c:numFmt formatCode="#,##0" sourceLinked="0"/>
        <c:majorTickMark val="out"/>
        <c:minorTickMark val="none"/>
        <c:tickLblPos val="nextTo"/>
        <c:crossAx val="334270848"/>
        <c:crosses val="autoZero"/>
        <c:crossBetween val="midCat"/>
      </c:valAx>
    </c:plotArea>
    <c:plotVisOnly val="1"/>
    <c:dispBlanksAs val="gap"/>
    <c:showDLblsOverMax val="0"/>
  </c:chart>
  <c:txPr>
    <a:bodyPr/>
    <a:lstStyle/>
    <a:p>
      <a:pPr>
        <a:defRPr sz="1400"/>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680" b="1" i="0" u="none" strike="noStrike" kern="1200" baseline="0">
                <a:solidFill>
                  <a:sysClr val="windowText" lastClr="000000"/>
                </a:solidFill>
                <a:latin typeface="+mn-lt"/>
                <a:ea typeface="+mn-ea"/>
                <a:cs typeface="+mn-cs"/>
              </a:defRPr>
            </a:pPr>
            <a:r>
              <a:rPr lang="en-US" sz="1600"/>
              <a:t>C</a:t>
            </a:r>
            <a:r>
              <a:rPr lang="en-US" sz="1600" b="1" i="0" baseline="0">
                <a:effectLst/>
              </a:rPr>
              <a:t>orrelation between head &amp; thorax mass </a:t>
            </a:r>
            <a:r>
              <a:rPr lang="en-US" sz="1600" baseline="0"/>
              <a:t>and s</a:t>
            </a:r>
            <a:r>
              <a:rPr lang="en-US" sz="1600"/>
              <a:t>um of </a:t>
            </a:r>
          </a:p>
          <a:p>
            <a:pPr marL="0" marR="0" indent="0" algn="ctr" defTabSz="914400" rtl="0" eaLnBrk="1" fontAlgn="auto" latinLnBrk="0" hangingPunct="1">
              <a:lnSpc>
                <a:spcPct val="100000"/>
              </a:lnSpc>
              <a:spcBef>
                <a:spcPts val="0"/>
              </a:spcBef>
              <a:spcAft>
                <a:spcPts val="0"/>
              </a:spcAft>
              <a:buClrTx/>
              <a:buSzTx/>
              <a:buFontTx/>
              <a:buNone/>
              <a:tabLst/>
              <a:defRPr sz="1680" b="1" i="0" u="none" strike="noStrike" kern="1200" baseline="0">
                <a:solidFill>
                  <a:sysClr val="windowText" lastClr="000000"/>
                </a:solidFill>
                <a:latin typeface="+mn-lt"/>
                <a:ea typeface="+mn-ea"/>
                <a:cs typeface="+mn-cs"/>
              </a:defRPr>
            </a:pPr>
            <a:r>
              <a:rPr lang="en-US" sz="1600"/>
              <a:t>de Groot EAA deficiencies in the pollen sub</a:t>
            </a:r>
          </a:p>
        </c:rich>
      </c:tx>
      <c:layout>
        <c:manualLayout>
          <c:xMode val="edge"/>
          <c:yMode val="edge"/>
          <c:x val="0.19662011328246579"/>
          <c:y val="2.0381130217463073E-2"/>
        </c:manualLayout>
      </c:layout>
      <c:overlay val="0"/>
    </c:title>
    <c:autoTitleDeleted val="0"/>
    <c:plotArea>
      <c:layout/>
      <c:scatterChart>
        <c:scatterStyle val="lineMarker"/>
        <c:varyColors val="0"/>
        <c:ser>
          <c:idx val="0"/>
          <c:order val="0"/>
          <c:tx>
            <c:strRef>
              <c:f>'Formulated diets'!#REF!</c:f>
              <c:strCache>
                <c:ptCount val="1"/>
                <c:pt idx="0">
                  <c:v>#REF!</c:v>
                </c:pt>
              </c:strCache>
            </c:strRef>
          </c:tx>
          <c:spPr>
            <a:ln w="28575">
              <a:noFill/>
            </a:ln>
          </c:spPr>
          <c:marker>
            <c:symbol val="circle"/>
            <c:size val="6"/>
            <c:spPr>
              <a:solidFill>
                <a:schemeClr val="tx1"/>
              </a:solidFill>
              <a:ln>
                <a:noFill/>
              </a:ln>
            </c:spPr>
          </c:marker>
          <c:dLbls>
            <c:dLbl>
              <c:idx val="0"/>
              <c:tx>
                <c:rich>
                  <a:bodyPr/>
                  <a:lstStyle/>
                  <a:p>
                    <a:r>
                      <a:rPr lang="en-US" sz="1000"/>
                      <a:t>Global</a:t>
                    </a:r>
                    <a:endParaRPr lang="en-US"/>
                  </a:p>
                </c:rich>
              </c:tx>
              <c:showLegendKey val="0"/>
              <c:showVal val="1"/>
              <c:showCatName val="0"/>
              <c:showSerName val="0"/>
              <c:showPercent val="0"/>
              <c:showBubbleSize val="0"/>
            </c:dLbl>
            <c:dLbl>
              <c:idx val="1"/>
              <c:tx>
                <c:rich>
                  <a:bodyPr/>
                  <a:lstStyle/>
                  <a:p>
                    <a:r>
                      <a:rPr lang="en-US" sz="1000"/>
                      <a:t>Homebrew</a:t>
                    </a:r>
                    <a:endParaRPr lang="en-US"/>
                  </a:p>
                </c:rich>
              </c:tx>
              <c:showLegendKey val="0"/>
              <c:showVal val="1"/>
              <c:showCatName val="0"/>
              <c:showSerName val="0"/>
              <c:showPercent val="0"/>
              <c:showBubbleSize val="0"/>
            </c:dLbl>
            <c:dLbl>
              <c:idx val="2"/>
              <c:layout>
                <c:manualLayout>
                  <c:x val="-4.4270538305344637E-2"/>
                  <c:y val="-5.4349875720129164E-2"/>
                </c:manualLayout>
              </c:layout>
              <c:tx>
                <c:rich>
                  <a:bodyPr/>
                  <a:lstStyle/>
                  <a:p>
                    <a:r>
                      <a:rPr lang="en-US" sz="1000"/>
                      <a:t>Bulk Soft</a:t>
                    </a:r>
                    <a:endParaRPr lang="en-US"/>
                  </a:p>
                </c:rich>
              </c:tx>
              <c:showLegendKey val="0"/>
              <c:showVal val="1"/>
              <c:showCatName val="0"/>
              <c:showSerName val="0"/>
              <c:showPercent val="0"/>
              <c:showBubbleSize val="0"/>
            </c:dLbl>
            <c:dLbl>
              <c:idx val="3"/>
              <c:layout>
                <c:manualLayout>
                  <c:x val="-8.0493472313880338E-3"/>
                  <c:y val="-1.3587468930032291E-2"/>
                </c:manualLayout>
              </c:layout>
              <c:tx>
                <c:rich>
                  <a:bodyPr/>
                  <a:lstStyle/>
                  <a:p>
                    <a:r>
                      <a:rPr lang="en-US" sz="1000"/>
                      <a:t>AP23</a:t>
                    </a:r>
                    <a:endParaRPr lang="en-US"/>
                  </a:p>
                </c:rich>
              </c:tx>
              <c:showLegendKey val="0"/>
              <c:showVal val="1"/>
              <c:showCatName val="0"/>
              <c:showSerName val="0"/>
              <c:showPercent val="0"/>
              <c:showBubbleSize val="0"/>
            </c:dLbl>
            <c:dLbl>
              <c:idx val="4"/>
              <c:tx>
                <c:rich>
                  <a:bodyPr/>
                  <a:lstStyle/>
                  <a:p>
                    <a:r>
                      <a:rPr lang="en-US"/>
                      <a:t>Megabee</a:t>
                    </a:r>
                  </a:p>
                </c:rich>
              </c:tx>
              <c:showLegendKey val="0"/>
              <c:showVal val="1"/>
              <c:showCatName val="0"/>
              <c:showSerName val="0"/>
              <c:showPercent val="0"/>
              <c:showBubbleSize val="0"/>
            </c:dLbl>
            <c:dLbl>
              <c:idx val="5"/>
              <c:layout>
                <c:manualLayout>
                  <c:x val="-7.8479590632201987E-2"/>
                  <c:y val="4.0762406790096815E-2"/>
                </c:manualLayout>
              </c:layout>
              <c:tx>
                <c:rich>
                  <a:bodyPr/>
                  <a:lstStyle/>
                  <a:p>
                    <a:r>
                      <a:rPr lang="en-US"/>
                      <a:t>UltraBee</a:t>
                    </a:r>
                  </a:p>
                </c:rich>
              </c:tx>
              <c:showLegendKey val="0"/>
              <c:showVal val="1"/>
              <c:showCatName val="0"/>
              <c:showSerName val="0"/>
              <c:showPercent val="0"/>
              <c:showBubbleSize val="0"/>
            </c:dLbl>
            <c:dLbl>
              <c:idx val="6"/>
              <c:tx>
                <c:rich>
                  <a:bodyPr/>
                  <a:lstStyle/>
                  <a:p>
                    <a:r>
                      <a:rPr lang="en-US"/>
                      <a:t>Healthy Bee</a:t>
                    </a:r>
                  </a:p>
                </c:rich>
              </c:tx>
              <c:showLegendKey val="0"/>
              <c:showVal val="1"/>
              <c:showCatName val="0"/>
              <c:showSerName val="0"/>
              <c:showPercent val="0"/>
              <c:showBubbleSize val="0"/>
            </c:dLbl>
            <c:txPr>
              <a:bodyPr/>
              <a:lstStyle/>
              <a:p>
                <a:pPr>
                  <a:defRPr sz="1000"/>
                </a:pPr>
                <a:endParaRPr lang="en-US"/>
              </a:p>
            </c:txPr>
            <c:showLegendKey val="0"/>
            <c:showVal val="1"/>
            <c:showCatName val="0"/>
            <c:showSerName val="0"/>
            <c:showPercent val="0"/>
            <c:showBubbleSize val="0"/>
            <c:showLeaderLines val="0"/>
          </c:dLbls>
          <c:trendline>
            <c:spPr>
              <a:ln w="19050">
                <a:noFill/>
              </a:ln>
            </c:spPr>
            <c:trendlineType val="linear"/>
            <c:dispRSqr val="0"/>
            <c:dispEq val="0"/>
          </c:trendline>
          <c:trendline>
            <c:trendlineType val="linear"/>
            <c:dispRSqr val="0"/>
            <c:dispEq val="0"/>
          </c:trendline>
          <c:trendline>
            <c:spPr>
              <a:ln w="38100">
                <a:solidFill>
                  <a:srgbClr val="FF0000"/>
                </a:solidFill>
              </a:ln>
            </c:spPr>
            <c:trendlineType val="linear"/>
            <c:dispRSqr val="1"/>
            <c:dispEq val="0"/>
            <c:trendlineLbl>
              <c:layout>
                <c:manualLayout>
                  <c:x val="-0.24452669591633289"/>
                  <c:y val="-0.12843420716192561"/>
                </c:manualLayout>
              </c:layout>
              <c:numFmt formatCode="#,##0.00" sourceLinked="0"/>
              <c:txPr>
                <a:bodyPr/>
                <a:lstStyle/>
                <a:p>
                  <a:pPr>
                    <a:defRPr b="1">
                      <a:solidFill>
                        <a:srgbClr val="FF0000"/>
                      </a:solidFill>
                    </a:defRPr>
                  </a:pPr>
                  <a:endParaRPr lang="en-US"/>
                </a:p>
              </c:txPr>
            </c:trendlineLbl>
          </c:trendline>
          <c:xVal>
            <c:numRef>
              <c:f>'Formulated diets'!$C$59:$I$59</c:f>
              <c:numCache>
                <c:formatCode>0.00</c:formatCode>
                <c:ptCount val="7"/>
                <c:pt idx="0">
                  <c:v>1.060068881685575</c:v>
                </c:pt>
                <c:pt idx="1">
                  <c:v>0.9786988110964332</c:v>
                </c:pt>
                <c:pt idx="2">
                  <c:v>2.9007448186528499</c:v>
                </c:pt>
                <c:pt idx="3">
                  <c:v>2.7949080622347946</c:v>
                </c:pt>
                <c:pt idx="4">
                  <c:v>3.9420024420024422</c:v>
                </c:pt>
                <c:pt idx="5">
                  <c:v>3.8298248882265282</c:v>
                </c:pt>
                <c:pt idx="6">
                  <c:v>3.6034015653220948</c:v>
                </c:pt>
              </c:numCache>
            </c:numRef>
          </c:xVal>
          <c:yVal>
            <c:numRef>
              <c:f>'Formulated diets'!$C$61:$I$61</c:f>
              <c:numCache>
                <c:formatCode>0.00</c:formatCode>
                <c:ptCount val="7"/>
                <c:pt idx="0">
                  <c:v>217.6</c:v>
                </c:pt>
                <c:pt idx="1">
                  <c:v>213.2</c:v>
                </c:pt>
                <c:pt idx="2">
                  <c:v>213.5</c:v>
                </c:pt>
                <c:pt idx="3">
                  <c:v>208.7</c:v>
                </c:pt>
                <c:pt idx="4">
                  <c:v>207.1</c:v>
                </c:pt>
                <c:pt idx="5">
                  <c:v>205.2</c:v>
                </c:pt>
                <c:pt idx="6">
                  <c:v>198</c:v>
                </c:pt>
              </c:numCache>
            </c:numRef>
          </c:yVal>
          <c:smooth val="0"/>
        </c:ser>
        <c:dLbls>
          <c:showLegendKey val="0"/>
          <c:showVal val="0"/>
          <c:showCatName val="0"/>
          <c:showSerName val="0"/>
          <c:showPercent val="0"/>
          <c:showBubbleSize val="0"/>
        </c:dLbls>
        <c:axId val="334337152"/>
        <c:axId val="334339072"/>
      </c:scatterChart>
      <c:valAx>
        <c:axId val="334337152"/>
        <c:scaling>
          <c:orientation val="minMax"/>
        </c:scaling>
        <c:delete val="0"/>
        <c:axPos val="b"/>
        <c:title>
          <c:tx>
            <c:rich>
              <a:bodyPr/>
              <a:lstStyle/>
              <a:p>
                <a:pPr>
                  <a:defRPr/>
                </a:pPr>
                <a:r>
                  <a:rPr lang="en-US"/>
                  <a:t>Sum of EAA proportional deficiencies relative to leucine   </a:t>
                </a:r>
              </a:p>
            </c:rich>
          </c:tx>
          <c:overlay val="0"/>
        </c:title>
        <c:numFmt formatCode="\-0.00" sourceLinked="0"/>
        <c:majorTickMark val="out"/>
        <c:minorTickMark val="none"/>
        <c:tickLblPos val="nextTo"/>
        <c:crossAx val="334339072"/>
        <c:crosses val="autoZero"/>
        <c:crossBetween val="midCat"/>
      </c:valAx>
      <c:valAx>
        <c:axId val="334339072"/>
        <c:scaling>
          <c:orientation val="minMax"/>
        </c:scaling>
        <c:delete val="0"/>
        <c:axPos val="l"/>
        <c:majorGridlines/>
        <c:title>
          <c:tx>
            <c:rich>
              <a:bodyPr rot="-5400000" vert="horz"/>
              <a:lstStyle/>
              <a:p>
                <a:pPr>
                  <a:defRPr sz="1050"/>
                </a:pPr>
                <a:r>
                  <a:rPr lang="en-US" sz="1050"/>
                  <a:t>Ending</a:t>
                </a:r>
                <a:r>
                  <a:rPr lang="en-US" sz="1050" baseline="0"/>
                  <a:t> t</a:t>
                </a:r>
                <a:r>
                  <a:rPr lang="en-US" sz="1050"/>
                  <a:t>otal frames of</a:t>
                </a:r>
                <a:r>
                  <a:rPr lang="en-US" sz="1050" baseline="0"/>
                  <a:t> bees per treatment group</a:t>
                </a:r>
                <a:endParaRPr lang="en-US" sz="1050"/>
              </a:p>
            </c:rich>
          </c:tx>
          <c:overlay val="0"/>
        </c:title>
        <c:numFmt formatCode="#,##0" sourceLinked="0"/>
        <c:majorTickMark val="out"/>
        <c:minorTickMark val="none"/>
        <c:tickLblPos val="nextTo"/>
        <c:crossAx val="334337152"/>
        <c:crosses val="autoZero"/>
        <c:crossBetween val="midCat"/>
      </c:valAx>
    </c:plotArea>
    <c:plotVisOnly val="1"/>
    <c:dispBlanksAs val="gap"/>
    <c:showDLblsOverMax val="0"/>
  </c:chart>
  <c:txPr>
    <a:bodyPr/>
    <a:lstStyle/>
    <a:p>
      <a:pPr>
        <a:defRPr sz="1400"/>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image" Target="../media/image1.png"/><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8</xdr:col>
      <xdr:colOff>315234</xdr:colOff>
      <xdr:row>0</xdr:row>
      <xdr:rowOff>12474</xdr:rowOff>
    </xdr:from>
    <xdr:to>
      <xdr:col>16</xdr:col>
      <xdr:colOff>404183</xdr:colOff>
      <xdr:row>0</xdr:row>
      <xdr:rowOff>3265714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152399</xdr:colOff>
      <xdr:row>0</xdr:row>
      <xdr:rowOff>31750</xdr:rowOff>
    </xdr:from>
    <xdr:to>
      <xdr:col>8</xdr:col>
      <xdr:colOff>272143</xdr:colOff>
      <xdr:row>1</xdr:row>
      <xdr:rowOff>134055</xdr:rowOff>
    </xdr:to>
    <xdr:sp macro="" textlink="">
      <xdr:nvSpPr>
        <xdr:cNvPr id="3" name="TextBox 2"/>
        <xdr:cNvSpPr txBox="1"/>
      </xdr:nvSpPr>
      <xdr:spPr>
        <a:xfrm>
          <a:off x="152399" y="31750"/>
          <a:ext cx="6857800" cy="36583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45720" tIns="91440" rIns="45720" bIns="0"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n-US" sz="1400" b="1">
              <a:solidFill>
                <a:schemeClr val="dk1"/>
              </a:solidFill>
              <a:effectLst/>
              <a:latin typeface="+mn-lt"/>
              <a:ea typeface="+mn-ea"/>
              <a:cs typeface="+mn-cs"/>
            </a:rPr>
            <a:t>INSTRUCTIONS    Version</a:t>
          </a:r>
          <a:r>
            <a:rPr lang="en-US" sz="1400" b="1" baseline="0">
              <a:solidFill>
                <a:schemeClr val="dk1"/>
              </a:solidFill>
              <a:effectLst/>
              <a:latin typeface="+mn-lt"/>
              <a:ea typeface="+mn-ea"/>
              <a:cs typeface="+mn-cs"/>
            </a:rPr>
            <a:t> </a:t>
          </a:r>
          <a:r>
            <a:rPr lang="en-US" sz="1400" b="1" baseline="0">
              <a:solidFill>
                <a:srgbClr val="FF0000"/>
              </a:solidFill>
              <a:effectLst/>
              <a:latin typeface="+mn-lt"/>
              <a:ea typeface="+mn-ea"/>
              <a:cs typeface="+mn-cs"/>
            </a:rPr>
            <a:t>V2021-3  </a:t>
          </a:r>
          <a:r>
            <a:rPr lang="en-US" sz="1400" b="1">
              <a:solidFill>
                <a:srgbClr val="FF0000"/>
              </a:solidFill>
              <a:effectLst/>
              <a:latin typeface="+mn-lt"/>
              <a:ea typeface="+mn-ea"/>
              <a:cs typeface="+mn-cs"/>
            </a:rPr>
            <a:t>22 Oct 2021       </a:t>
          </a:r>
        </a:p>
        <a:p>
          <a:pPr marL="0" marR="0" indent="0" algn="l" defTabSz="914400" eaLnBrk="1" fontAlgn="auto" latinLnBrk="0" hangingPunct="1">
            <a:lnSpc>
              <a:spcPct val="100000"/>
            </a:lnSpc>
            <a:spcBef>
              <a:spcPts val="0"/>
            </a:spcBef>
            <a:spcAft>
              <a:spcPts val="0"/>
            </a:spcAft>
            <a:buClrTx/>
            <a:buSzTx/>
            <a:buFontTx/>
            <a:buNone/>
            <a:tabLst/>
            <a:defRPr/>
          </a:pPr>
          <a:r>
            <a:rPr lang="en-US" sz="1200" b="1">
              <a:solidFill>
                <a:schemeClr val="dk1"/>
              </a:solidFill>
              <a:effectLst/>
              <a:latin typeface="+mn-lt"/>
              <a:ea typeface="+mn-ea"/>
              <a:cs typeface="+mn-cs"/>
            </a:rPr>
            <a:t>This calculator</a:t>
          </a:r>
          <a:r>
            <a:rPr lang="en-US" sz="1200" b="1" baseline="0">
              <a:solidFill>
                <a:schemeClr val="dk1"/>
              </a:solidFill>
              <a:effectLst/>
              <a:latin typeface="+mn-lt"/>
              <a:ea typeface="+mn-ea"/>
              <a:cs typeface="+mn-cs"/>
            </a:rPr>
            <a:t> compares the essential amino acid profiles of any formulated diet or combination of diet components to the suggested ratios of either de Groot or Randy, normalized to leucine (since leucine is the major EAA required by honey bees, and the other EAAs must be in balance to fully utilize the leucine in a </a:t>
          </a:r>
          <a:r>
            <a:rPr lang="en-US" sz="1200" b="1" baseline="0">
              <a:solidFill>
                <a:schemeClr val="tx1"/>
              </a:solidFill>
              <a:effectLst/>
              <a:latin typeface="+mn-lt"/>
              <a:ea typeface="+mn-ea"/>
              <a:cs typeface="+mn-cs"/>
            </a:rPr>
            <a:t>diet).  </a:t>
          </a:r>
          <a:r>
            <a:rPr lang="en-US" sz="1200" b="1" baseline="0">
              <a:solidFill>
                <a:srgbClr val="FF0000"/>
              </a:solidFill>
              <a:effectLst/>
              <a:latin typeface="+mn-lt"/>
              <a:ea typeface="+mn-ea"/>
              <a:cs typeface="+mn-cs"/>
            </a:rPr>
            <a:t>Caution: feedstock analyses vary greatly, those below may not represent your source!</a:t>
          </a:r>
        </a:p>
        <a:p>
          <a:pPr marL="0" marR="0" indent="0" defTabSz="914400" eaLnBrk="1" fontAlgn="auto" latinLnBrk="0" hangingPunct="1">
            <a:lnSpc>
              <a:spcPct val="100000"/>
            </a:lnSpc>
            <a:spcBef>
              <a:spcPts val="0"/>
            </a:spcBef>
            <a:spcAft>
              <a:spcPts val="0"/>
            </a:spcAft>
            <a:buClrTx/>
            <a:buSzTx/>
            <a:buFontTx/>
            <a:buNone/>
            <a:tabLst/>
            <a:defRPr/>
          </a:pPr>
          <a:r>
            <a:rPr lang="en-US" sz="1200" b="1"/>
            <a:t>1.</a:t>
          </a:r>
          <a:r>
            <a:rPr lang="en-US" sz="1200" b="1" baseline="0"/>
            <a:t> </a:t>
          </a:r>
          <a:r>
            <a:rPr lang="en-US" sz="1200" b="1" baseline="0">
              <a:solidFill>
                <a:schemeClr val="dk1"/>
              </a:solidFill>
              <a:effectLst/>
              <a:latin typeface="+mn-lt"/>
              <a:ea typeface="+mn-ea"/>
              <a:cs typeface="+mn-cs"/>
            </a:rPr>
            <a:t>Practice:  Type any number into cell D3 to see how closely nutritious polllen matches the recommendations (erase that inputted number afterwards).</a:t>
          </a:r>
        </a:p>
        <a:p>
          <a:pPr marL="0" marR="0" indent="0" defTabSz="914400" eaLnBrk="1" fontAlgn="auto" latinLnBrk="0" hangingPunct="1">
            <a:lnSpc>
              <a:spcPct val="100000"/>
            </a:lnSpc>
            <a:spcBef>
              <a:spcPts val="0"/>
            </a:spcBef>
            <a:spcAft>
              <a:spcPts val="0"/>
            </a:spcAft>
            <a:buClrTx/>
            <a:buSzTx/>
            <a:buFontTx/>
            <a:buNone/>
            <a:tabLst/>
            <a:defRPr/>
          </a:pPr>
          <a:r>
            <a:rPr lang="en-US" sz="1200" b="1" baseline="0">
              <a:solidFill>
                <a:schemeClr val="dk1"/>
              </a:solidFill>
              <a:effectLst/>
              <a:latin typeface="+mn-lt"/>
              <a:ea typeface="+mn-ea"/>
              <a:cs typeface="+mn-cs"/>
            </a:rPr>
            <a:t>2. </a:t>
          </a:r>
          <a:r>
            <a:rPr lang="en-US" sz="1200" b="1" baseline="0"/>
            <a:t> If you have an analysis for a preformulated diet or pollen, enter the values (g/100 g) in the green cells of Column E, and type any number into cell E3.  If you wish to add an analysis of a feedstuff component, enter it into the dark blue cells (cells S5-U5).</a:t>
          </a:r>
        </a:p>
        <a:p>
          <a:pPr marL="0" marR="0" indent="0" defTabSz="914400" eaLnBrk="1" fontAlgn="auto" latinLnBrk="0" hangingPunct="1">
            <a:lnSpc>
              <a:spcPct val="100000"/>
            </a:lnSpc>
            <a:spcBef>
              <a:spcPts val="0"/>
            </a:spcBef>
            <a:spcAft>
              <a:spcPts val="0"/>
            </a:spcAft>
            <a:buClrTx/>
            <a:buSzTx/>
            <a:buFontTx/>
            <a:buNone/>
            <a:tabLst/>
            <a:defRPr/>
          </a:pPr>
          <a:r>
            <a:rPr lang="en-US" sz="1200" b="1" baseline="0">
              <a:solidFill>
                <a:schemeClr val="dk1"/>
              </a:solidFill>
              <a:effectLst/>
              <a:latin typeface="+mn-lt"/>
              <a:ea typeface="+mn-ea"/>
              <a:cs typeface="+mn-cs"/>
            </a:rPr>
            <a:t>3.  Mix your own diet.  </a:t>
          </a:r>
          <a:r>
            <a:rPr lang="en-US" sz="1200" b="1" i="1" baseline="0">
              <a:solidFill>
                <a:schemeClr val="dk1"/>
              </a:solidFill>
              <a:effectLst/>
              <a:latin typeface="+mn-lt"/>
              <a:ea typeface="+mn-ea"/>
              <a:cs typeface="+mn-cs"/>
            </a:rPr>
            <a:t>First clear all the yellow cells in Row 3</a:t>
          </a:r>
          <a:r>
            <a:rPr lang="en-US" sz="1200" b="1" baseline="0">
              <a:solidFill>
                <a:schemeClr val="dk1"/>
              </a:solidFill>
              <a:effectLst/>
              <a:latin typeface="+mn-lt"/>
              <a:ea typeface="+mn-ea"/>
              <a:cs typeface="+mn-cs"/>
            </a:rPr>
            <a:t>, then enter numbers representing proportions of ingredients into Row 3 -- they'll be converted to percentages of the total diet in Row 4 below.  Adjust the green columns by entering concentrated amino acids in the light blue columns.</a:t>
          </a:r>
        </a:p>
        <a:p>
          <a:pPr marL="0" marR="0" indent="0" defTabSz="914400" eaLnBrk="1" fontAlgn="auto" latinLnBrk="0" hangingPunct="1">
            <a:lnSpc>
              <a:spcPct val="100000"/>
            </a:lnSpc>
            <a:spcBef>
              <a:spcPts val="0"/>
            </a:spcBef>
            <a:spcAft>
              <a:spcPts val="0"/>
            </a:spcAft>
            <a:buClrTx/>
            <a:buSzTx/>
            <a:buFontTx/>
            <a:buNone/>
            <a:tabLst/>
            <a:defRPr/>
          </a:pPr>
          <a:endParaRPr lang="en-US" sz="1200" b="1" baseline="0"/>
        </a:p>
        <a:p>
          <a:pPr marL="0" marR="0" indent="0" defTabSz="914400" eaLnBrk="1" fontAlgn="auto" latinLnBrk="0" hangingPunct="1">
            <a:lnSpc>
              <a:spcPct val="100000"/>
            </a:lnSpc>
            <a:spcBef>
              <a:spcPts val="0"/>
            </a:spcBef>
            <a:spcAft>
              <a:spcPts val="0"/>
            </a:spcAft>
            <a:buClrTx/>
            <a:buSzTx/>
            <a:buFontTx/>
            <a:buNone/>
            <a:tabLst/>
            <a:defRPr/>
          </a:pPr>
          <a:r>
            <a:rPr lang="en-US" sz="1200" b="1">
              <a:solidFill>
                <a:srgbClr val="0070C0"/>
              </a:solidFill>
            </a:rPr>
            <a:t>The goal is to get a</a:t>
          </a:r>
          <a:r>
            <a:rPr lang="en-US" sz="1200" b="1" baseline="0">
              <a:solidFill>
                <a:srgbClr val="0070C0"/>
              </a:solidFill>
            </a:rPr>
            <a:t>ll the green columns (representing your diet) at or above the height of your choice of the suggested ratios.  If not, it</a:t>
          </a:r>
          <a:r>
            <a:rPr lang="en-US" sz="1200" b="1">
              <a:solidFill>
                <a:srgbClr val="0070C0"/>
              </a:solidFill>
              <a:effectLst/>
              <a:latin typeface="+mn-lt"/>
              <a:ea typeface="+mn-ea"/>
              <a:cs typeface="+mn-cs"/>
            </a:rPr>
            <a:t> indicates that the diet may</a:t>
          </a:r>
          <a:r>
            <a:rPr lang="en-US" sz="1200" b="1" baseline="0">
              <a:solidFill>
                <a:srgbClr val="0070C0"/>
              </a:solidFill>
              <a:effectLst/>
              <a:latin typeface="+mn-lt"/>
              <a:ea typeface="+mn-ea"/>
              <a:cs typeface="+mn-cs"/>
            </a:rPr>
            <a:t> be</a:t>
          </a:r>
          <a:r>
            <a:rPr lang="en-US" sz="1200" b="1">
              <a:solidFill>
                <a:srgbClr val="0070C0"/>
              </a:solidFill>
              <a:effectLst/>
              <a:latin typeface="+mn-lt"/>
              <a:ea typeface="+mn-ea"/>
              <a:cs typeface="+mn-cs"/>
            </a:rPr>
            <a:t> deficient in that amino acid, and not all the leucine in the diet can be utilized.   </a:t>
          </a:r>
          <a:endParaRPr lang="en-US" sz="1200">
            <a:solidFill>
              <a:srgbClr val="0070C0"/>
            </a:solidFill>
            <a:effectLst/>
          </a:endParaRPr>
        </a:p>
        <a:p>
          <a:endParaRPr lang="en-US" sz="1100" b="1"/>
        </a:p>
      </xdr:txBody>
    </xdr:sp>
    <xdr:clientData/>
  </xdr:twoCellAnchor>
  <xdr:twoCellAnchor>
    <xdr:from>
      <xdr:col>8</xdr:col>
      <xdr:colOff>393474</xdr:colOff>
      <xdr:row>0</xdr:row>
      <xdr:rowOff>3299731</xdr:rowOff>
    </xdr:from>
    <xdr:to>
      <xdr:col>16</xdr:col>
      <xdr:colOff>395111</xdr:colOff>
      <xdr:row>1</xdr:row>
      <xdr:rowOff>204106</xdr:rowOff>
    </xdr:to>
    <xdr:sp macro="" textlink="">
      <xdr:nvSpPr>
        <xdr:cNvPr id="4" name="TextBox 3"/>
        <xdr:cNvSpPr txBox="1"/>
      </xdr:nvSpPr>
      <xdr:spPr>
        <a:xfrm>
          <a:off x="6725331" y="3299731"/>
          <a:ext cx="5190494" cy="4603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If your</a:t>
          </a:r>
          <a:r>
            <a:rPr lang="en-US" sz="1100" baseline="0">
              <a:solidFill>
                <a:schemeClr val="dk1"/>
              </a:solidFill>
              <a:effectLst/>
              <a:latin typeface="+mn-lt"/>
              <a:ea typeface="+mn-ea"/>
              <a:cs typeface="+mn-cs"/>
            </a:rPr>
            <a:t> green </a:t>
          </a:r>
          <a:r>
            <a:rPr lang="en-US" sz="1100">
              <a:solidFill>
                <a:schemeClr val="dk1"/>
              </a:solidFill>
              <a:effectLst/>
              <a:latin typeface="+mn-lt"/>
              <a:ea typeface="+mn-ea"/>
              <a:cs typeface="+mn-cs"/>
            </a:rPr>
            <a:t>column is shorter than either </a:t>
          </a:r>
          <a:r>
            <a:rPr lang="en-US" sz="1100" baseline="0">
              <a:solidFill>
                <a:schemeClr val="dk1"/>
              </a:solidFill>
              <a:effectLst/>
              <a:latin typeface="+mn-lt"/>
              <a:ea typeface="+mn-ea"/>
              <a:cs typeface="+mn-cs"/>
            </a:rPr>
            <a:t>of the corresponding  target columns ,it  indicates that the diet may be deficient in that amino acid.   © Randy Oliver 2021</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a:effectLst/>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476250</xdr:colOff>
      <xdr:row>7</xdr:row>
      <xdr:rowOff>38100</xdr:rowOff>
    </xdr:from>
    <xdr:to>
      <xdr:col>8</xdr:col>
      <xdr:colOff>153050</xdr:colOff>
      <xdr:row>20</xdr:row>
      <xdr:rowOff>82761</xdr:rowOff>
    </xdr:to>
    <xdr:pic>
      <xdr:nvPicPr>
        <xdr:cNvPr id="2" name="Picture 1"/>
        <xdr:cNvPicPr>
          <a:picLocks noChangeAspect="1"/>
        </xdr:cNvPicPr>
      </xdr:nvPicPr>
      <xdr:blipFill>
        <a:blip xmlns:r="http://schemas.openxmlformats.org/officeDocument/2006/relationships" r:embed="rId1"/>
        <a:stretch>
          <a:fillRect/>
        </a:stretch>
      </xdr:blipFill>
      <xdr:spPr>
        <a:xfrm>
          <a:off x="1085850" y="1377950"/>
          <a:ext cx="4566300" cy="2438611"/>
        </a:xfrm>
        <a:prstGeom prst="rect">
          <a:avLst/>
        </a:prstGeom>
      </xdr:spPr>
    </xdr:pic>
    <xdr:clientData/>
  </xdr:twoCellAnchor>
  <xdr:twoCellAnchor>
    <xdr:from>
      <xdr:col>12</xdr:col>
      <xdr:colOff>498474</xdr:colOff>
      <xdr:row>2</xdr:row>
      <xdr:rowOff>161925</xdr:rowOff>
    </xdr:from>
    <xdr:to>
      <xdr:col>21</xdr:col>
      <xdr:colOff>101599</xdr:colOff>
      <xdr:row>20</xdr:row>
      <xdr:rowOff>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387350</xdr:colOff>
      <xdr:row>0</xdr:row>
      <xdr:rowOff>69850</xdr:rowOff>
    </xdr:from>
    <xdr:to>
      <xdr:col>8</xdr:col>
      <xdr:colOff>387350</xdr:colOff>
      <xdr:row>3</xdr:row>
      <xdr:rowOff>158750</xdr:rowOff>
    </xdr:to>
    <xdr:sp macro="" textlink="">
      <xdr:nvSpPr>
        <xdr:cNvPr id="4" name="TextBox 3"/>
        <xdr:cNvSpPr txBox="1"/>
      </xdr:nvSpPr>
      <xdr:spPr>
        <a:xfrm>
          <a:off x="996950" y="69850"/>
          <a:ext cx="4889500" cy="692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rgbClr val="FF0000"/>
              </a:solidFill>
              <a:effectLst/>
              <a:latin typeface="+mn-lt"/>
              <a:ea typeface="+mn-ea"/>
              <a:cs typeface="+mn-cs"/>
            </a:rPr>
            <a:t>Note: de Groot's recommendations apply to caged newly-emerged bees.</a:t>
          </a:r>
          <a:r>
            <a:rPr lang="en-US" b="1">
              <a:solidFill>
                <a:srgbClr val="FF0000"/>
              </a:solidFill>
            </a:rPr>
            <a:t> </a:t>
          </a:r>
        </a:p>
        <a:p>
          <a:r>
            <a:rPr lang="en-US" sz="1100" b="1" i="0" u="none" strike="noStrike">
              <a:solidFill>
                <a:srgbClr val="FF0000"/>
              </a:solidFill>
              <a:effectLst/>
              <a:latin typeface="+mn-lt"/>
              <a:ea typeface="+mn-ea"/>
              <a:cs typeface="+mn-cs"/>
            </a:rPr>
            <a:t>They may not be optimal for nurse bees producing jelly to rear brood.</a:t>
          </a:r>
          <a:r>
            <a:rPr lang="en-US" b="1">
              <a:solidFill>
                <a:srgbClr val="FF0000"/>
              </a:solidFill>
            </a:rPr>
            <a:t> </a:t>
          </a:r>
        </a:p>
        <a:p>
          <a:r>
            <a:rPr lang="en-US" sz="1100" b="1">
              <a:solidFill>
                <a:srgbClr val="FF0000"/>
              </a:solidFill>
            </a:rPr>
            <a:t>As they say, more research</a:t>
          </a:r>
          <a:r>
            <a:rPr lang="en-US" sz="1100" b="1" baseline="0">
              <a:solidFill>
                <a:srgbClr val="FF0000"/>
              </a:solidFill>
            </a:rPr>
            <a:t> needed!</a:t>
          </a:r>
          <a:endParaRPr lang="en-US" sz="1100" b="1">
            <a:solidFill>
              <a:srgbClr val="FF0000"/>
            </a:solidFill>
          </a:endParaRPr>
        </a:p>
      </xdr:txBody>
    </xdr:sp>
    <xdr:clientData/>
  </xdr:twoCellAnchor>
</xdr:wsDr>
</file>

<file path=xl/drawings/drawing3.xml><?xml version="1.0" encoding="utf-8"?>
<c:userShapes xmlns:c="http://schemas.openxmlformats.org/drawingml/2006/chart">
  <cdr:relSizeAnchor xmlns:cdr="http://schemas.openxmlformats.org/drawingml/2006/chartDrawing">
    <cdr:from>
      <cdr:x>0.07798</cdr:x>
      <cdr:y>0.00705</cdr:y>
    </cdr:from>
    <cdr:to>
      <cdr:x>0.96881</cdr:x>
      <cdr:y>0.12588</cdr:y>
    </cdr:to>
    <cdr:sp macro="" textlink="">
      <cdr:nvSpPr>
        <cdr:cNvPr id="2" name="TextBox 1"/>
        <cdr:cNvSpPr txBox="1"/>
      </cdr:nvSpPr>
      <cdr:spPr>
        <a:xfrm xmlns:a="http://schemas.openxmlformats.org/drawingml/2006/main">
          <a:off x="396876" y="22225"/>
          <a:ext cx="4533900" cy="374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400" b="1" i="0" baseline="0">
              <a:effectLst/>
              <a:latin typeface="+mn-lt"/>
              <a:ea typeface="+mn-ea"/>
              <a:cs typeface="+mn-cs"/>
            </a:rPr>
            <a:t>De Groot's suggested proportions of EAAs </a:t>
          </a:r>
          <a:endParaRPr lang="en-US" sz="1100"/>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190500</xdr:colOff>
      <xdr:row>0</xdr:row>
      <xdr:rowOff>0</xdr:rowOff>
    </xdr:from>
    <xdr:to>
      <xdr:col>17</xdr:col>
      <xdr:colOff>514350</xdr:colOff>
      <xdr:row>22</xdr:row>
      <xdr:rowOff>95250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11</xdr:col>
      <xdr:colOff>215900</xdr:colOff>
      <xdr:row>18</xdr:row>
      <xdr:rowOff>76200</xdr:rowOff>
    </xdr:from>
    <xdr:to>
      <xdr:col>21</xdr:col>
      <xdr:colOff>497769</xdr:colOff>
      <xdr:row>37</xdr:row>
      <xdr:rowOff>171450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190500</xdr:colOff>
      <xdr:row>3</xdr:row>
      <xdr:rowOff>63500</xdr:rowOff>
    </xdr:from>
    <xdr:to>
      <xdr:col>17</xdr:col>
      <xdr:colOff>489600</xdr:colOff>
      <xdr:row>15</xdr:row>
      <xdr:rowOff>139911</xdr:rowOff>
    </xdr:to>
    <xdr:pic>
      <xdr:nvPicPr>
        <xdr:cNvPr id="3" name="Picture 2"/>
        <xdr:cNvPicPr>
          <a:picLocks noChangeAspect="1"/>
        </xdr:cNvPicPr>
      </xdr:nvPicPr>
      <xdr:blipFill>
        <a:blip xmlns:r="http://schemas.openxmlformats.org/officeDocument/2006/relationships" r:embed="rId2"/>
        <a:stretch>
          <a:fillRect/>
        </a:stretch>
      </xdr:blipFill>
      <xdr:spPr>
        <a:xfrm>
          <a:off x="6248400" y="615950"/>
          <a:ext cx="4566300" cy="2438611"/>
        </a:xfrm>
        <a:prstGeom prst="rect">
          <a:avLst/>
        </a:prstGeom>
      </xdr:spPr>
    </xdr:pic>
    <xdr:clientData/>
  </xdr:twoCellAnchor>
  <xdr:twoCellAnchor>
    <xdr:from>
      <xdr:col>11</xdr:col>
      <xdr:colOff>38100</xdr:colOff>
      <xdr:row>40</xdr:row>
      <xdr:rowOff>38100</xdr:rowOff>
    </xdr:from>
    <xdr:to>
      <xdr:col>21</xdr:col>
      <xdr:colOff>300919</xdr:colOff>
      <xdr:row>58</xdr:row>
      <xdr:rowOff>86254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3"/>
  <sheetViews>
    <sheetView tabSelected="1" zoomScale="90" zoomScaleNormal="90" workbookViewId="0">
      <selection activeCell="E6" sqref="E6"/>
    </sheetView>
  </sheetViews>
  <sheetFormatPr defaultColWidth="9.1796875" defaultRowHeight="14.5" x14ac:dyDescent="0.35"/>
  <cols>
    <col min="1" max="1" width="16.6328125" style="101" customWidth="1"/>
    <col min="2" max="2" width="21.81640625" bestFit="1" customWidth="1"/>
    <col min="3" max="3" width="9.1796875" style="1" customWidth="1"/>
    <col min="4" max="4" width="9.6328125" style="1" customWidth="1"/>
    <col min="5" max="5" width="11.6328125" style="1" customWidth="1"/>
    <col min="6" max="15" width="9.1796875" style="1"/>
    <col min="16" max="16" width="9.7265625" style="1" customWidth="1"/>
    <col min="17" max="21" width="9.1796875" style="1"/>
    <col min="22" max="26" width="10.7265625" style="1" customWidth="1"/>
    <col min="27" max="27" width="11.36328125" style="1" customWidth="1"/>
    <col min="28" max="28" width="10.7265625" style="1" customWidth="1"/>
    <col min="29" max="29" width="12.6328125" style="1" customWidth="1"/>
    <col min="30" max="31" width="12.7265625" customWidth="1"/>
    <col min="32" max="32" width="10.6328125" customWidth="1"/>
    <col min="33" max="33" width="12.6328125" customWidth="1"/>
  </cols>
  <sheetData>
    <row r="1" spans="1:34" ht="280" customHeight="1" x14ac:dyDescent="0.35">
      <c r="C1"/>
      <c r="D1"/>
      <c r="V1"/>
      <c r="W1" s="2"/>
      <c r="Y1" s="38"/>
      <c r="Z1"/>
      <c r="AA1"/>
      <c r="AB1"/>
      <c r="AC1"/>
    </row>
    <row r="2" spans="1:34" ht="20" customHeight="1" x14ac:dyDescent="0.35">
      <c r="C2"/>
      <c r="D2"/>
      <c r="V2" s="105" t="s">
        <v>37</v>
      </c>
      <c r="W2" s="105"/>
      <c r="X2" s="105"/>
      <c r="Y2" s="105"/>
      <c r="Z2" s="105"/>
      <c r="AA2" s="105"/>
      <c r="AB2" s="105"/>
      <c r="AD2" s="36"/>
    </row>
    <row r="3" spans="1:34" s="39" customFormat="1" ht="30" customHeight="1" x14ac:dyDescent="0.35">
      <c r="A3" s="106" t="s">
        <v>41</v>
      </c>
      <c r="B3" s="107"/>
      <c r="C3" s="31"/>
      <c r="D3" s="31">
        <v>1</v>
      </c>
      <c r="E3" s="31"/>
      <c r="F3" s="31"/>
      <c r="G3" s="31"/>
      <c r="H3" s="31"/>
      <c r="I3" s="31"/>
      <c r="J3" s="31"/>
      <c r="K3" s="31"/>
      <c r="L3" s="31"/>
      <c r="M3" s="31"/>
      <c r="N3" s="31"/>
      <c r="O3" s="31"/>
      <c r="P3" s="31"/>
      <c r="Q3" s="31"/>
      <c r="R3" s="31"/>
      <c r="S3" s="31"/>
      <c r="T3" s="31"/>
      <c r="U3" s="31"/>
      <c r="V3" s="100"/>
      <c r="W3" s="100"/>
      <c r="X3" s="100"/>
      <c r="Y3" s="100"/>
      <c r="Z3" s="100"/>
      <c r="AA3" s="100"/>
      <c r="AB3" s="100"/>
      <c r="AC3" s="48">
        <f>SUM(C3:AB3)</f>
        <v>1</v>
      </c>
      <c r="AD3" s="49" t="s">
        <v>43</v>
      </c>
    </row>
    <row r="4" spans="1:34" s="35" customFormat="1" ht="20" customHeight="1" x14ac:dyDescent="0.45">
      <c r="A4" s="108" t="s">
        <v>42</v>
      </c>
      <c r="B4" s="109"/>
      <c r="C4" s="46" t="str">
        <f>IF(C3&lt;0.0001,"",((100*C3/$AC3)))</f>
        <v/>
      </c>
      <c r="D4" s="46">
        <f t="shared" ref="D4:AB4" si="0">IF(D3&lt;0.0001,"",((100*D3/$AC3)))</f>
        <v>100</v>
      </c>
      <c r="E4" s="46" t="str">
        <f t="shared" si="0"/>
        <v/>
      </c>
      <c r="F4" s="46" t="str">
        <f t="shared" si="0"/>
        <v/>
      </c>
      <c r="G4" s="46" t="str">
        <f t="shared" si="0"/>
        <v/>
      </c>
      <c r="H4" s="46" t="str">
        <f t="shared" si="0"/>
        <v/>
      </c>
      <c r="I4" s="46" t="str">
        <f t="shared" si="0"/>
        <v/>
      </c>
      <c r="J4" s="46" t="str">
        <f t="shared" si="0"/>
        <v/>
      </c>
      <c r="K4" s="46" t="str">
        <f t="shared" si="0"/>
        <v/>
      </c>
      <c r="L4" s="46" t="str">
        <f t="shared" si="0"/>
        <v/>
      </c>
      <c r="M4" s="46" t="str">
        <f t="shared" si="0"/>
        <v/>
      </c>
      <c r="N4" s="46" t="str">
        <f t="shared" si="0"/>
        <v/>
      </c>
      <c r="O4" s="46" t="str">
        <f t="shared" si="0"/>
        <v/>
      </c>
      <c r="P4" s="46" t="str">
        <f t="shared" si="0"/>
        <v/>
      </c>
      <c r="Q4" s="46" t="str">
        <f t="shared" si="0"/>
        <v/>
      </c>
      <c r="R4" s="46" t="str">
        <f t="shared" si="0"/>
        <v/>
      </c>
      <c r="S4" s="46" t="str">
        <f t="shared" si="0"/>
        <v/>
      </c>
      <c r="T4" s="46" t="str">
        <f t="shared" si="0"/>
        <v/>
      </c>
      <c r="U4" s="46" t="str">
        <f t="shared" si="0"/>
        <v/>
      </c>
      <c r="V4" s="99" t="str">
        <f t="shared" si="0"/>
        <v/>
      </c>
      <c r="W4" s="99" t="str">
        <f t="shared" si="0"/>
        <v/>
      </c>
      <c r="X4" s="99" t="str">
        <f t="shared" si="0"/>
        <v/>
      </c>
      <c r="Y4" s="99" t="str">
        <f t="shared" si="0"/>
        <v/>
      </c>
      <c r="Z4" s="99" t="str">
        <f t="shared" si="0"/>
        <v/>
      </c>
      <c r="AA4" s="99" t="str">
        <f t="shared" si="0"/>
        <v/>
      </c>
      <c r="AB4" s="99" t="str">
        <f t="shared" si="0"/>
        <v/>
      </c>
      <c r="AC4" s="47">
        <f>SUM(C4:AB4)</f>
        <v>100</v>
      </c>
      <c r="AD4" s="50" t="s">
        <v>44</v>
      </c>
      <c r="AE4" s="111" t="s">
        <v>99</v>
      </c>
      <c r="AF4" s="112"/>
    </row>
    <row r="5" spans="1:34" s="5" customFormat="1" ht="58" x14ac:dyDescent="0.35">
      <c r="A5" s="33" t="s">
        <v>0</v>
      </c>
      <c r="B5" s="57" t="s">
        <v>28</v>
      </c>
      <c r="C5" s="58" t="s">
        <v>25</v>
      </c>
      <c r="D5" s="59" t="s">
        <v>100</v>
      </c>
      <c r="E5" s="42" t="s">
        <v>29</v>
      </c>
      <c r="F5" s="60" t="s">
        <v>21</v>
      </c>
      <c r="G5" s="61" t="s">
        <v>3</v>
      </c>
      <c r="H5" s="60" t="s">
        <v>4</v>
      </c>
      <c r="I5" s="60" t="s">
        <v>1</v>
      </c>
      <c r="J5" s="60" t="s">
        <v>38</v>
      </c>
      <c r="K5" s="62" t="s">
        <v>39</v>
      </c>
      <c r="L5" s="60" t="s">
        <v>45</v>
      </c>
      <c r="M5" s="60" t="s">
        <v>46</v>
      </c>
      <c r="N5" s="60" t="s">
        <v>26</v>
      </c>
      <c r="O5" s="60" t="s">
        <v>2</v>
      </c>
      <c r="P5" s="60" t="s">
        <v>5</v>
      </c>
      <c r="Q5" s="60" t="s">
        <v>6</v>
      </c>
      <c r="R5" s="63" t="s">
        <v>40</v>
      </c>
      <c r="S5" s="64" t="s">
        <v>7</v>
      </c>
      <c r="T5" s="64" t="s">
        <v>7</v>
      </c>
      <c r="U5" s="64" t="s">
        <v>7</v>
      </c>
      <c r="V5" s="65" t="s">
        <v>30</v>
      </c>
      <c r="W5" s="65" t="s">
        <v>31</v>
      </c>
      <c r="X5" s="65" t="s">
        <v>32</v>
      </c>
      <c r="Y5" s="65" t="s">
        <v>33</v>
      </c>
      <c r="Z5" s="65" t="s">
        <v>34</v>
      </c>
      <c r="AA5" s="65" t="s">
        <v>35</v>
      </c>
      <c r="AB5" s="65" t="s">
        <v>36</v>
      </c>
      <c r="AC5" s="4"/>
      <c r="AD5" s="37" t="s">
        <v>83</v>
      </c>
      <c r="AE5" s="12" t="s">
        <v>97</v>
      </c>
      <c r="AF5" s="40" t="s">
        <v>98</v>
      </c>
      <c r="AG5"/>
      <c r="AH5"/>
    </row>
    <row r="6" spans="1:34" ht="43.5" x14ac:dyDescent="0.35">
      <c r="A6" s="102" t="s">
        <v>86</v>
      </c>
      <c r="B6" s="6" t="s">
        <v>8</v>
      </c>
      <c r="C6" s="27">
        <v>6.1575000000000006</v>
      </c>
      <c r="D6" s="34">
        <v>1.18</v>
      </c>
      <c r="E6" s="113" t="s">
        <v>29</v>
      </c>
      <c r="F6" s="7">
        <v>7.3</v>
      </c>
      <c r="G6" s="17">
        <v>6.7299999999999995</v>
      </c>
      <c r="H6" s="7">
        <v>3</v>
      </c>
      <c r="I6" s="7">
        <v>2.02</v>
      </c>
      <c r="J6" s="7">
        <v>4.5</v>
      </c>
      <c r="K6" s="18">
        <v>9.8000000000000007</v>
      </c>
      <c r="L6" s="7">
        <v>2.44</v>
      </c>
      <c r="M6" s="7">
        <v>4.8099999999999996</v>
      </c>
      <c r="N6" s="7">
        <v>1.3</v>
      </c>
      <c r="O6" s="7">
        <v>3.7</v>
      </c>
      <c r="P6" s="7">
        <v>4.1500000000000004</v>
      </c>
      <c r="Q6" s="7">
        <v>4.9800000000000004</v>
      </c>
      <c r="R6" s="43">
        <v>5.3</v>
      </c>
      <c r="S6" s="52"/>
      <c r="T6" s="53"/>
      <c r="U6" s="54"/>
      <c r="V6" s="94">
        <v>95</v>
      </c>
      <c r="W6" s="68"/>
      <c r="X6" s="68"/>
      <c r="Y6" s="68"/>
      <c r="Z6" s="68"/>
      <c r="AA6" s="68"/>
      <c r="AB6" s="68"/>
      <c r="AC6" s="6" t="s">
        <v>8</v>
      </c>
      <c r="AD6" s="95">
        <f>AC18/AC$21</f>
        <v>0.70238095238095233</v>
      </c>
      <c r="AE6" s="72">
        <v>0.66666666666666663</v>
      </c>
      <c r="AF6" s="41">
        <v>0.72</v>
      </c>
    </row>
    <row r="7" spans="1:34" ht="15.5" x14ac:dyDescent="0.35">
      <c r="A7" s="103"/>
      <c r="B7" s="6" t="s">
        <v>9</v>
      </c>
      <c r="C7" s="27">
        <v>2.96</v>
      </c>
      <c r="D7" s="34">
        <v>0.53</v>
      </c>
      <c r="E7" s="54"/>
      <c r="F7" s="7">
        <v>2.7</v>
      </c>
      <c r="G7" s="17">
        <v>3.4</v>
      </c>
      <c r="H7" s="7">
        <v>2</v>
      </c>
      <c r="I7" s="7">
        <v>0.89</v>
      </c>
      <c r="J7" s="7">
        <v>2.2999999999999998</v>
      </c>
      <c r="K7" s="18">
        <v>2.4</v>
      </c>
      <c r="L7" s="7">
        <v>0.89</v>
      </c>
      <c r="M7" s="7">
        <v>1.87</v>
      </c>
      <c r="N7" s="7">
        <v>0.98</v>
      </c>
      <c r="O7" s="7">
        <v>3</v>
      </c>
      <c r="P7" s="7">
        <v>1.08</v>
      </c>
      <c r="Q7" s="7">
        <v>2</v>
      </c>
      <c r="R7" s="43">
        <v>1.1000000000000001</v>
      </c>
      <c r="S7" s="52"/>
      <c r="T7" s="53"/>
      <c r="U7" s="54"/>
      <c r="V7" s="67"/>
      <c r="W7" s="94">
        <v>95</v>
      </c>
      <c r="X7" s="68"/>
      <c r="Y7" s="68"/>
      <c r="Z7" s="68"/>
      <c r="AA7" s="68"/>
      <c r="AB7" s="68"/>
      <c r="AC7" s="6" t="s">
        <v>9</v>
      </c>
      <c r="AD7" s="95">
        <f>AC19/AC$21</f>
        <v>0.31547619047619052</v>
      </c>
      <c r="AE7" s="72">
        <v>0.33333333333333331</v>
      </c>
      <c r="AF7" s="41">
        <v>0.33</v>
      </c>
    </row>
    <row r="8" spans="1:34" ht="15.5" x14ac:dyDescent="0.35">
      <c r="A8" s="103"/>
      <c r="B8" s="6" t="s">
        <v>10</v>
      </c>
      <c r="C8" s="27">
        <v>5.55</v>
      </c>
      <c r="D8" s="34">
        <v>1.0649999999999999</v>
      </c>
      <c r="E8" s="54"/>
      <c r="F8" s="7">
        <v>4.5999999999999996</v>
      </c>
      <c r="G8" s="17">
        <v>5.33</v>
      </c>
      <c r="H8" s="7">
        <v>4</v>
      </c>
      <c r="I8" s="7">
        <v>1.61</v>
      </c>
      <c r="J8" s="7">
        <v>4.5</v>
      </c>
      <c r="K8" s="18">
        <v>3.4</v>
      </c>
      <c r="L8" s="7">
        <v>1.73</v>
      </c>
      <c r="M8" s="7">
        <v>5.0199999999999996</v>
      </c>
      <c r="N8" s="7">
        <v>2.1800000000000002</v>
      </c>
      <c r="O8" s="7">
        <v>5.0999999999999996</v>
      </c>
      <c r="P8" s="7">
        <v>3.21</v>
      </c>
      <c r="Q8" s="7">
        <v>5.3</v>
      </c>
      <c r="R8" s="43">
        <v>1</v>
      </c>
      <c r="S8" s="52"/>
      <c r="T8" s="53"/>
      <c r="U8" s="54"/>
      <c r="V8" s="67"/>
      <c r="W8" s="68"/>
      <c r="X8" s="94">
        <v>95</v>
      </c>
      <c r="Y8" s="68"/>
      <c r="Z8" s="68"/>
      <c r="AA8" s="68"/>
      <c r="AB8" s="68"/>
      <c r="AC8" s="6" t="s">
        <v>10</v>
      </c>
      <c r="AD8" s="95">
        <f t="shared" ref="AD8:AD15" si="1">AC20/AC$21</f>
        <v>0.6339285714285714</v>
      </c>
      <c r="AE8" s="72">
        <v>0.88888888888888884</v>
      </c>
      <c r="AF8" s="41">
        <v>0.67</v>
      </c>
    </row>
    <row r="9" spans="1:34" ht="15.5" x14ac:dyDescent="0.35">
      <c r="A9" s="103"/>
      <c r="B9" s="6" t="s">
        <v>11</v>
      </c>
      <c r="C9" s="27">
        <v>8.3774999999999995</v>
      </c>
      <c r="D9" s="34">
        <v>1.68</v>
      </c>
      <c r="E9" s="54"/>
      <c r="F9" s="7">
        <v>7.7</v>
      </c>
      <c r="G9" s="17">
        <v>10.64</v>
      </c>
      <c r="H9" s="7">
        <v>15.9</v>
      </c>
      <c r="I9" s="7">
        <v>2.58</v>
      </c>
      <c r="J9" s="7">
        <v>8.5</v>
      </c>
      <c r="K9" s="18">
        <v>7.3</v>
      </c>
      <c r="L9" s="7">
        <v>3.01</v>
      </c>
      <c r="M9" s="7">
        <v>7.17</v>
      </c>
      <c r="N9" s="7">
        <v>3.54</v>
      </c>
      <c r="O9" s="7">
        <v>9</v>
      </c>
      <c r="P9" s="7">
        <v>4.95</v>
      </c>
      <c r="Q9" s="7">
        <v>9.89</v>
      </c>
      <c r="R9" s="43">
        <v>2.6</v>
      </c>
      <c r="S9" s="52"/>
      <c r="T9" s="53"/>
      <c r="U9" s="54"/>
      <c r="V9" s="67"/>
      <c r="W9" s="68"/>
      <c r="X9" s="68"/>
      <c r="Y9" s="68"/>
      <c r="Z9" s="68"/>
      <c r="AA9" s="68"/>
      <c r="AB9" s="68"/>
      <c r="AC9" s="6" t="s">
        <v>11</v>
      </c>
      <c r="AD9" s="95">
        <f t="shared" si="1"/>
        <v>1</v>
      </c>
      <c r="AE9" s="72">
        <v>1</v>
      </c>
      <c r="AF9" s="41">
        <v>1</v>
      </c>
    </row>
    <row r="10" spans="1:34" ht="15.5" x14ac:dyDescent="0.35">
      <c r="A10" s="103"/>
      <c r="B10" s="6" t="s">
        <v>12</v>
      </c>
      <c r="C10" s="27">
        <v>8.2424999999999997</v>
      </c>
      <c r="D10" s="34">
        <v>1.81</v>
      </c>
      <c r="E10" s="54"/>
      <c r="F10" s="7">
        <v>6.2</v>
      </c>
      <c r="G10" s="17">
        <v>7.24</v>
      </c>
      <c r="H10" s="7">
        <v>1.7</v>
      </c>
      <c r="I10" s="7">
        <v>2.34</v>
      </c>
      <c r="J10" s="7">
        <v>6.4</v>
      </c>
      <c r="K10" s="18">
        <v>8.4</v>
      </c>
      <c r="L10" s="7">
        <v>2.72</v>
      </c>
      <c r="M10" s="7">
        <v>5.08</v>
      </c>
      <c r="N10" s="7">
        <v>2.86</v>
      </c>
      <c r="O10" s="7">
        <v>3.8</v>
      </c>
      <c r="P10" s="7">
        <v>3.02</v>
      </c>
      <c r="Q10" s="7">
        <v>8.1199999999999992</v>
      </c>
      <c r="R10" s="43">
        <v>1.4</v>
      </c>
      <c r="S10" s="52"/>
      <c r="T10" s="53"/>
      <c r="U10" s="54"/>
      <c r="V10" s="67"/>
      <c r="W10" s="68"/>
      <c r="X10" s="68"/>
      <c r="Y10" s="94">
        <v>95</v>
      </c>
      <c r="Z10" s="68"/>
      <c r="AA10" s="68"/>
      <c r="AB10" s="68"/>
      <c r="AC10" s="6" t="s">
        <v>12</v>
      </c>
      <c r="AD10" s="95">
        <f t="shared" si="1"/>
        <v>1.0773809523809526</v>
      </c>
      <c r="AE10" s="72">
        <v>0.66666666666666663</v>
      </c>
      <c r="AF10" s="41">
        <v>1</v>
      </c>
    </row>
    <row r="11" spans="1:34" ht="15.5" x14ac:dyDescent="0.35">
      <c r="A11" s="103"/>
      <c r="B11" s="6" t="s">
        <v>13</v>
      </c>
      <c r="C11" s="27">
        <v>2.0666666666666664</v>
      </c>
      <c r="D11" s="34">
        <v>0.9</v>
      </c>
      <c r="E11" s="54"/>
      <c r="F11" s="7">
        <v>3</v>
      </c>
      <c r="G11" s="17">
        <v>2.5300000000000002</v>
      </c>
      <c r="H11" s="7">
        <v>4.2</v>
      </c>
      <c r="I11" s="7">
        <v>0.62</v>
      </c>
      <c r="J11" s="7">
        <v>1.7</v>
      </c>
      <c r="K11" s="18">
        <v>1.5</v>
      </c>
      <c r="L11" s="7">
        <v>0.85</v>
      </c>
      <c r="M11" s="7">
        <v>3.2</v>
      </c>
      <c r="N11" s="7">
        <v>1.32</v>
      </c>
      <c r="O11" s="7">
        <v>2.7</v>
      </c>
      <c r="P11" s="7">
        <v>1.8119999999999998</v>
      </c>
      <c r="Q11" s="7">
        <v>3.23</v>
      </c>
      <c r="R11" s="44">
        <v>1.2</v>
      </c>
      <c r="S11" s="52"/>
      <c r="T11" s="53"/>
      <c r="U11" s="54"/>
      <c r="V11" s="67"/>
      <c r="W11" s="68"/>
      <c r="X11" s="68"/>
      <c r="Y11" s="68"/>
      <c r="Z11" s="68"/>
      <c r="AA11" s="68"/>
      <c r="AB11" s="68"/>
      <c r="AC11" s="6" t="s">
        <v>14</v>
      </c>
      <c r="AD11" s="95">
        <f t="shared" si="1"/>
        <v>0.5357142857142857</v>
      </c>
      <c r="AE11" s="72">
        <v>0.33333333333333331</v>
      </c>
      <c r="AF11" s="41">
        <v>0.33</v>
      </c>
    </row>
    <row r="12" spans="1:34" ht="15.5" x14ac:dyDescent="0.35">
      <c r="A12" s="103"/>
      <c r="B12" s="6" t="s">
        <v>15</v>
      </c>
      <c r="C12" s="27">
        <v>7.8366666666666687</v>
      </c>
      <c r="D12" s="34">
        <v>1.831</v>
      </c>
      <c r="E12" s="54"/>
      <c r="F12" s="7">
        <v>8.6</v>
      </c>
      <c r="G12" s="17">
        <v>7.3599999999999994</v>
      </c>
      <c r="H12" s="7">
        <v>10.9</v>
      </c>
      <c r="I12" s="7">
        <v>1.54</v>
      </c>
      <c r="J12" s="7">
        <v>4.4000000000000004</v>
      </c>
      <c r="K12" s="18">
        <v>8.3000000000000007</v>
      </c>
      <c r="L12" s="7">
        <v>1.45</v>
      </c>
      <c r="M12" s="7">
        <v>5.18</v>
      </c>
      <c r="N12" s="7">
        <v>3.48</v>
      </c>
      <c r="O12" s="7">
        <v>5.0999999999999996</v>
      </c>
      <c r="P12" s="7">
        <v>5.3570000000000002</v>
      </c>
      <c r="Q12" s="7">
        <v>11.52</v>
      </c>
      <c r="R12" s="44">
        <v>3.1</v>
      </c>
      <c r="S12" s="52"/>
      <c r="T12" s="53"/>
      <c r="U12" s="54"/>
      <c r="V12" s="67"/>
      <c r="W12" s="68"/>
      <c r="X12" s="68"/>
      <c r="Y12" s="68"/>
      <c r="Z12" s="68"/>
      <c r="AA12" s="68"/>
      <c r="AB12" s="68"/>
      <c r="AC12" s="6" t="s">
        <v>16</v>
      </c>
      <c r="AD12" s="95">
        <f t="shared" si="1"/>
        <v>1.0898809523809525</v>
      </c>
      <c r="AE12" s="72">
        <v>0.55555555555555558</v>
      </c>
      <c r="AF12" s="41">
        <v>0.89</v>
      </c>
    </row>
    <row r="13" spans="1:34" x14ac:dyDescent="0.35">
      <c r="A13" s="103"/>
      <c r="B13" s="6" t="s">
        <v>17</v>
      </c>
      <c r="C13" s="27">
        <v>4.7850000000000001</v>
      </c>
      <c r="D13" s="34">
        <v>1.05</v>
      </c>
      <c r="E13" s="54"/>
      <c r="F13" s="7">
        <v>3.8</v>
      </c>
      <c r="G13" s="17">
        <v>4.6100000000000003</v>
      </c>
      <c r="H13" s="7">
        <v>3.3</v>
      </c>
      <c r="I13" s="7">
        <v>1.7</v>
      </c>
      <c r="J13" s="7">
        <v>4.4000000000000004</v>
      </c>
      <c r="K13" s="18">
        <v>4</v>
      </c>
      <c r="L13" s="7">
        <v>1.82</v>
      </c>
      <c r="M13" s="7">
        <v>3.67</v>
      </c>
      <c r="N13" s="7">
        <v>1.63</v>
      </c>
      <c r="O13" s="7">
        <v>4.3</v>
      </c>
      <c r="P13" s="7">
        <v>2.97</v>
      </c>
      <c r="Q13" s="7">
        <v>5.71</v>
      </c>
      <c r="R13" s="43">
        <v>1.3</v>
      </c>
      <c r="S13" s="55"/>
      <c r="T13" s="53"/>
      <c r="U13" s="54"/>
      <c r="V13" s="67"/>
      <c r="W13" s="68"/>
      <c r="X13" s="68"/>
      <c r="Y13" s="68"/>
      <c r="Z13" s="94">
        <v>95</v>
      </c>
      <c r="AA13" s="68"/>
      <c r="AB13" s="68"/>
      <c r="AC13" s="6" t="s">
        <v>17</v>
      </c>
      <c r="AD13" s="95">
        <f t="shared" si="1"/>
        <v>0.625</v>
      </c>
      <c r="AE13" s="72">
        <v>0.66666666666666663</v>
      </c>
      <c r="AF13" s="41">
        <v>0.67</v>
      </c>
    </row>
    <row r="14" spans="1:34" ht="15.5" x14ac:dyDescent="0.35">
      <c r="A14" s="103"/>
      <c r="B14" s="6" t="s">
        <v>18</v>
      </c>
      <c r="C14" s="27">
        <v>1.5533333333333335</v>
      </c>
      <c r="D14" s="34">
        <v>0.33700000000000002</v>
      </c>
      <c r="E14" s="54"/>
      <c r="F14" s="7">
        <v>1.4</v>
      </c>
      <c r="G14" s="22">
        <v>1.77</v>
      </c>
      <c r="H14" s="21">
        <v>0.5</v>
      </c>
      <c r="I14" s="21">
        <v>0.62</v>
      </c>
      <c r="J14" s="21">
        <v>0.52</v>
      </c>
      <c r="K14" s="18">
        <v>0.4</v>
      </c>
      <c r="L14" s="21">
        <v>0.4</v>
      </c>
      <c r="M14" s="21">
        <v>1.27</v>
      </c>
      <c r="N14" s="21">
        <v>0.51</v>
      </c>
      <c r="O14" s="21">
        <v>1.3</v>
      </c>
      <c r="P14" s="21">
        <v>0.92900000000000005</v>
      </c>
      <c r="Q14" s="21">
        <v>1.8</v>
      </c>
      <c r="R14" s="45">
        <v>0.3</v>
      </c>
      <c r="S14" s="52"/>
      <c r="T14" s="56"/>
      <c r="U14" s="54"/>
      <c r="V14" s="67"/>
      <c r="W14" s="68"/>
      <c r="X14" s="68"/>
      <c r="Y14" s="68"/>
      <c r="Z14" s="68"/>
      <c r="AA14" s="94">
        <v>95</v>
      </c>
      <c r="AB14" s="68"/>
      <c r="AC14" s="6" t="s">
        <v>18</v>
      </c>
      <c r="AD14" s="95">
        <f t="shared" si="1"/>
        <v>0.2005952380952381</v>
      </c>
      <c r="AE14" s="72">
        <v>0.22222222222222221</v>
      </c>
      <c r="AF14" s="41">
        <v>0.22</v>
      </c>
    </row>
    <row r="15" spans="1:34" ht="15.5" x14ac:dyDescent="0.35">
      <c r="A15" s="104"/>
      <c r="B15" s="6" t="s">
        <v>19</v>
      </c>
      <c r="C15" s="27">
        <v>6.6524999999999999</v>
      </c>
      <c r="D15" s="34">
        <v>1.3</v>
      </c>
      <c r="E15" s="54"/>
      <c r="F15" s="7">
        <v>4.8</v>
      </c>
      <c r="G15" s="1">
        <v>5.7</v>
      </c>
      <c r="H15" s="7">
        <v>4.5</v>
      </c>
      <c r="I15" s="7">
        <v>2.04</v>
      </c>
      <c r="J15" s="7">
        <v>5.8</v>
      </c>
      <c r="K15" s="18">
        <v>3.9</v>
      </c>
      <c r="L15" s="7">
        <v>1.91</v>
      </c>
      <c r="M15" s="7">
        <v>6.17</v>
      </c>
      <c r="N15" s="7">
        <v>2.42</v>
      </c>
      <c r="O15" s="7">
        <v>6.6</v>
      </c>
      <c r="P15" s="7">
        <v>3.512</v>
      </c>
      <c r="Q15" s="7">
        <v>6.29</v>
      </c>
      <c r="R15" s="43">
        <v>1.3</v>
      </c>
      <c r="S15" s="52"/>
      <c r="T15" s="53"/>
      <c r="U15" s="54"/>
      <c r="V15" s="67"/>
      <c r="W15" s="68"/>
      <c r="X15" s="68"/>
      <c r="Y15" s="68"/>
      <c r="Z15" s="68"/>
      <c r="AA15" s="68"/>
      <c r="AB15" s="94">
        <v>95</v>
      </c>
      <c r="AC15" s="6" t="s">
        <v>19</v>
      </c>
      <c r="AD15" s="95">
        <f t="shared" si="1"/>
        <v>0.77380952380952384</v>
      </c>
      <c r="AE15" s="72">
        <v>0.88888888888888884</v>
      </c>
      <c r="AF15" s="41">
        <v>0.78</v>
      </c>
    </row>
    <row r="16" spans="1:34" s="26" customFormat="1" ht="16" customHeight="1" x14ac:dyDescent="0.35">
      <c r="A16" s="9"/>
      <c r="B16" s="28"/>
      <c r="C16" s="96"/>
      <c r="D16" s="96"/>
      <c r="E16" s="96"/>
      <c r="F16" s="96"/>
      <c r="G16" s="96"/>
      <c r="H16" s="96"/>
      <c r="I16" s="96"/>
      <c r="J16" s="96"/>
      <c r="K16" s="96"/>
      <c r="L16" s="96"/>
      <c r="M16" s="96"/>
      <c r="N16" s="96"/>
      <c r="O16" s="96"/>
      <c r="P16" s="96"/>
      <c r="Q16" s="96"/>
      <c r="R16" s="96"/>
      <c r="S16" s="96"/>
      <c r="T16" s="96"/>
      <c r="U16" s="96"/>
      <c r="V16" s="96"/>
      <c r="W16" s="96"/>
      <c r="X16" s="96"/>
      <c r="Y16" s="96"/>
      <c r="Z16" s="96"/>
      <c r="AA16" s="96"/>
      <c r="AB16" s="96"/>
      <c r="AC16" s="29"/>
      <c r="AE16" s="30"/>
      <c r="AF16" s="30"/>
    </row>
    <row r="17" spans="1:32" s="26" customFormat="1" ht="16" customHeight="1" x14ac:dyDescent="0.35">
      <c r="A17" s="5"/>
      <c r="B17"/>
      <c r="C17"/>
      <c r="D17"/>
      <c r="E17" s="1"/>
      <c r="F17"/>
      <c r="G17"/>
      <c r="H17"/>
      <c r="I17"/>
      <c r="J17"/>
      <c r="K17"/>
      <c r="L17"/>
      <c r="M17"/>
      <c r="N17"/>
      <c r="O17"/>
      <c r="P17"/>
      <c r="Q17"/>
      <c r="R17"/>
      <c r="S17"/>
      <c r="T17"/>
      <c r="U17"/>
      <c r="V17"/>
      <c r="W17"/>
      <c r="X17"/>
      <c r="Y17"/>
      <c r="Z17"/>
      <c r="AA17"/>
      <c r="AB17"/>
      <c r="AC17"/>
      <c r="AE17" s="30"/>
      <c r="AF17" s="30"/>
    </row>
    <row r="18" spans="1:32" ht="16" customHeight="1" x14ac:dyDescent="0.35">
      <c r="A18" s="110" t="s">
        <v>87</v>
      </c>
      <c r="B18" s="6" t="s">
        <v>8</v>
      </c>
      <c r="C18" s="32" t="str">
        <f>IF(C$3=0,"",C6*C$4/100)</f>
        <v/>
      </c>
      <c r="D18" s="32">
        <f t="shared" ref="D18:G18" si="2">IF(D$3=0,"",D6*D$4/100)</f>
        <v>1.18</v>
      </c>
      <c r="E18" s="32" t="str">
        <f>IF(E$3=0,"",E6*E$4/100)</f>
        <v/>
      </c>
      <c r="F18" s="32" t="str">
        <f t="shared" si="2"/>
        <v/>
      </c>
      <c r="G18" s="32" t="str">
        <f t="shared" si="2"/>
        <v/>
      </c>
      <c r="H18" s="32" t="str">
        <f t="shared" ref="H18:V18" si="3">IF(H$3=0,"",H6*H$4/100)</f>
        <v/>
      </c>
      <c r="I18" s="32" t="str">
        <f t="shared" si="3"/>
        <v/>
      </c>
      <c r="J18" s="32" t="str">
        <f t="shared" si="3"/>
        <v/>
      </c>
      <c r="K18" s="32" t="str">
        <f t="shared" si="3"/>
        <v/>
      </c>
      <c r="L18" s="32" t="str">
        <f t="shared" si="3"/>
        <v/>
      </c>
      <c r="M18" s="32" t="str">
        <f t="shared" si="3"/>
        <v/>
      </c>
      <c r="N18" s="32" t="str">
        <f t="shared" si="3"/>
        <v/>
      </c>
      <c r="O18" s="32" t="str">
        <f t="shared" si="3"/>
        <v/>
      </c>
      <c r="P18" s="32" t="str">
        <f t="shared" si="3"/>
        <v/>
      </c>
      <c r="Q18" s="32" t="str">
        <f t="shared" si="3"/>
        <v/>
      </c>
      <c r="R18" s="32" t="str">
        <f t="shared" si="3"/>
        <v/>
      </c>
      <c r="S18" s="32" t="str">
        <f t="shared" si="3"/>
        <v/>
      </c>
      <c r="T18" s="32" t="str">
        <f t="shared" si="3"/>
        <v/>
      </c>
      <c r="U18" s="32" t="str">
        <f t="shared" si="3"/>
        <v/>
      </c>
      <c r="V18" s="32" t="str">
        <f t="shared" si="3"/>
        <v/>
      </c>
      <c r="W18" s="32" t="str">
        <f t="shared" ref="W18:AB18" si="4">IF(W$3=0,"",W6*W$4/100)</f>
        <v/>
      </c>
      <c r="X18" s="32" t="str">
        <f t="shared" si="4"/>
        <v/>
      </c>
      <c r="Y18" s="32" t="str">
        <f t="shared" si="4"/>
        <v/>
      </c>
      <c r="Z18" s="32" t="str">
        <f t="shared" si="4"/>
        <v/>
      </c>
      <c r="AA18" s="32" t="str">
        <f t="shared" si="4"/>
        <v/>
      </c>
      <c r="AB18" s="32" t="str">
        <f t="shared" si="4"/>
        <v/>
      </c>
      <c r="AC18" s="51">
        <f>SUM(C18:AB18)</f>
        <v>1.18</v>
      </c>
      <c r="AD18" s="6" t="s">
        <v>8</v>
      </c>
      <c r="AE18" s="102" t="s">
        <v>20</v>
      </c>
    </row>
    <row r="19" spans="1:32" x14ac:dyDescent="0.35">
      <c r="A19" s="110"/>
      <c r="B19" s="6" t="s">
        <v>9</v>
      </c>
      <c r="C19" s="32" t="str">
        <f t="shared" ref="C19:F27" si="5">IF(C$3=0,"",C7*C$4/100)</f>
        <v/>
      </c>
      <c r="D19" s="32">
        <f t="shared" si="5"/>
        <v>0.53</v>
      </c>
      <c r="E19" s="32" t="str">
        <f t="shared" si="5"/>
        <v/>
      </c>
      <c r="F19" s="32" t="str">
        <f t="shared" si="5"/>
        <v/>
      </c>
      <c r="G19" s="32" t="str">
        <f t="shared" ref="G19:V19" si="6">IF(G$3=0,"",G7*G$4/100)</f>
        <v/>
      </c>
      <c r="H19" s="32" t="str">
        <f t="shared" si="6"/>
        <v/>
      </c>
      <c r="I19" s="32" t="str">
        <f t="shared" si="6"/>
        <v/>
      </c>
      <c r="J19" s="32" t="str">
        <f t="shared" si="6"/>
        <v/>
      </c>
      <c r="K19" s="32" t="str">
        <f t="shared" si="6"/>
        <v/>
      </c>
      <c r="L19" s="32" t="str">
        <f t="shared" si="6"/>
        <v/>
      </c>
      <c r="M19" s="32" t="str">
        <f t="shared" si="6"/>
        <v/>
      </c>
      <c r="N19" s="32" t="str">
        <f t="shared" si="6"/>
        <v/>
      </c>
      <c r="O19" s="32" t="str">
        <f t="shared" si="6"/>
        <v/>
      </c>
      <c r="P19" s="32" t="str">
        <f t="shared" si="6"/>
        <v/>
      </c>
      <c r="Q19" s="32" t="str">
        <f t="shared" si="6"/>
        <v/>
      </c>
      <c r="R19" s="32" t="str">
        <f t="shared" si="6"/>
        <v/>
      </c>
      <c r="S19" s="32" t="str">
        <f t="shared" si="6"/>
        <v/>
      </c>
      <c r="T19" s="32" t="str">
        <f t="shared" si="6"/>
        <v/>
      </c>
      <c r="U19" s="32" t="str">
        <f t="shared" si="6"/>
        <v/>
      </c>
      <c r="V19" s="32" t="str">
        <f t="shared" si="6"/>
        <v/>
      </c>
      <c r="W19" s="32" t="str">
        <f t="shared" ref="W19:AB19" si="7">IF(W$3=0,"",W7*W$4/100)</f>
        <v/>
      </c>
      <c r="X19" s="32" t="str">
        <f t="shared" si="7"/>
        <v/>
      </c>
      <c r="Y19" s="32" t="str">
        <f t="shared" si="7"/>
        <v/>
      </c>
      <c r="Z19" s="32" t="str">
        <f t="shared" si="7"/>
        <v/>
      </c>
      <c r="AA19" s="32" t="str">
        <f t="shared" si="7"/>
        <v/>
      </c>
      <c r="AB19" s="32" t="str">
        <f t="shared" si="7"/>
        <v/>
      </c>
      <c r="AC19" s="51">
        <f t="shared" ref="AC19:AC27" si="8">SUM(C19:AB19)</f>
        <v>0.53</v>
      </c>
      <c r="AD19" s="6" t="s">
        <v>9</v>
      </c>
      <c r="AE19" s="103"/>
    </row>
    <row r="20" spans="1:32" x14ac:dyDescent="0.35">
      <c r="A20" s="110"/>
      <c r="B20" s="6" t="s">
        <v>10</v>
      </c>
      <c r="C20" s="32" t="str">
        <f t="shared" si="5"/>
        <v/>
      </c>
      <c r="D20" s="32">
        <f t="shared" si="5"/>
        <v>1.0649999999999999</v>
      </c>
      <c r="E20" s="32" t="str">
        <f t="shared" si="5"/>
        <v/>
      </c>
      <c r="F20" s="32" t="str">
        <f t="shared" si="5"/>
        <v/>
      </c>
      <c r="G20" s="32" t="str">
        <f t="shared" ref="G20:V20" si="9">IF(G$3=0,"",G8*G$4/100)</f>
        <v/>
      </c>
      <c r="H20" s="32" t="str">
        <f t="shared" si="9"/>
        <v/>
      </c>
      <c r="I20" s="32" t="str">
        <f t="shared" si="9"/>
        <v/>
      </c>
      <c r="J20" s="32" t="str">
        <f t="shared" si="9"/>
        <v/>
      </c>
      <c r="K20" s="32" t="str">
        <f t="shared" si="9"/>
        <v/>
      </c>
      <c r="L20" s="32" t="str">
        <f t="shared" si="9"/>
        <v/>
      </c>
      <c r="M20" s="32" t="str">
        <f t="shared" si="9"/>
        <v/>
      </c>
      <c r="N20" s="32" t="str">
        <f t="shared" si="9"/>
        <v/>
      </c>
      <c r="O20" s="32" t="str">
        <f t="shared" si="9"/>
        <v/>
      </c>
      <c r="P20" s="32" t="str">
        <f t="shared" si="9"/>
        <v/>
      </c>
      <c r="Q20" s="32" t="str">
        <f t="shared" si="9"/>
        <v/>
      </c>
      <c r="R20" s="32" t="str">
        <f t="shared" si="9"/>
        <v/>
      </c>
      <c r="S20" s="32" t="str">
        <f t="shared" si="9"/>
        <v/>
      </c>
      <c r="T20" s="32" t="str">
        <f t="shared" si="9"/>
        <v/>
      </c>
      <c r="U20" s="32" t="str">
        <f t="shared" si="9"/>
        <v/>
      </c>
      <c r="V20" s="32" t="str">
        <f t="shared" si="9"/>
        <v/>
      </c>
      <c r="W20" s="32" t="str">
        <f t="shared" ref="W20:AB20" si="10">IF(W$3=0,"",W8*W$4/100)</f>
        <v/>
      </c>
      <c r="X20" s="32" t="str">
        <f t="shared" si="10"/>
        <v/>
      </c>
      <c r="Y20" s="32" t="str">
        <f t="shared" si="10"/>
        <v/>
      </c>
      <c r="Z20" s="32" t="str">
        <f t="shared" si="10"/>
        <v/>
      </c>
      <c r="AA20" s="32" t="str">
        <f t="shared" si="10"/>
        <v/>
      </c>
      <c r="AB20" s="32" t="str">
        <f t="shared" si="10"/>
        <v/>
      </c>
      <c r="AC20" s="51">
        <f t="shared" si="8"/>
        <v>1.0649999999999999</v>
      </c>
      <c r="AD20" s="6" t="s">
        <v>10</v>
      </c>
      <c r="AE20" s="103"/>
    </row>
    <row r="21" spans="1:32" s="26" customFormat="1" x14ac:dyDescent="0.35">
      <c r="A21" s="110"/>
      <c r="B21" s="23" t="s">
        <v>11</v>
      </c>
      <c r="C21" s="32" t="str">
        <f t="shared" si="5"/>
        <v/>
      </c>
      <c r="D21" s="32">
        <f t="shared" si="5"/>
        <v>1.68</v>
      </c>
      <c r="E21" s="32" t="str">
        <f t="shared" si="5"/>
        <v/>
      </c>
      <c r="F21" s="32" t="str">
        <f t="shared" si="5"/>
        <v/>
      </c>
      <c r="G21" s="32" t="str">
        <f t="shared" ref="G21:V21" si="11">IF(G$3=0,"",G9*G$4/100)</f>
        <v/>
      </c>
      <c r="H21" s="32" t="str">
        <f t="shared" si="11"/>
        <v/>
      </c>
      <c r="I21" s="32" t="str">
        <f t="shared" si="11"/>
        <v/>
      </c>
      <c r="J21" s="32" t="str">
        <f t="shared" si="11"/>
        <v/>
      </c>
      <c r="K21" s="32" t="str">
        <f t="shared" si="11"/>
        <v/>
      </c>
      <c r="L21" s="32" t="str">
        <f t="shared" si="11"/>
        <v/>
      </c>
      <c r="M21" s="32" t="str">
        <f t="shared" si="11"/>
        <v/>
      </c>
      <c r="N21" s="32" t="str">
        <f t="shared" si="11"/>
        <v/>
      </c>
      <c r="O21" s="32" t="str">
        <f t="shared" si="11"/>
        <v/>
      </c>
      <c r="P21" s="32" t="str">
        <f t="shared" si="11"/>
        <v/>
      </c>
      <c r="Q21" s="32" t="str">
        <f t="shared" si="11"/>
        <v/>
      </c>
      <c r="R21" s="32" t="str">
        <f t="shared" si="11"/>
        <v/>
      </c>
      <c r="S21" s="32" t="str">
        <f t="shared" si="11"/>
        <v/>
      </c>
      <c r="T21" s="32" t="str">
        <f t="shared" si="11"/>
        <v/>
      </c>
      <c r="U21" s="32" t="str">
        <f t="shared" si="11"/>
        <v/>
      </c>
      <c r="V21" s="32" t="str">
        <f t="shared" si="11"/>
        <v/>
      </c>
      <c r="W21" s="32" t="str">
        <f t="shared" ref="W21:AB21" si="12">IF(W$3=0,"",W9*W$4/100)</f>
        <v/>
      </c>
      <c r="X21" s="32" t="str">
        <f t="shared" si="12"/>
        <v/>
      </c>
      <c r="Y21" s="32" t="str">
        <f t="shared" si="12"/>
        <v/>
      </c>
      <c r="Z21" s="32" t="str">
        <f t="shared" si="12"/>
        <v/>
      </c>
      <c r="AA21" s="32" t="str">
        <f t="shared" si="12"/>
        <v/>
      </c>
      <c r="AB21" s="32" t="str">
        <f t="shared" si="12"/>
        <v/>
      </c>
      <c r="AC21" s="51">
        <f t="shared" si="8"/>
        <v>1.68</v>
      </c>
      <c r="AD21" s="6" t="s">
        <v>11</v>
      </c>
      <c r="AE21" s="103"/>
    </row>
    <row r="22" spans="1:32" x14ac:dyDescent="0.35">
      <c r="A22" s="110"/>
      <c r="B22" s="6" t="s">
        <v>12</v>
      </c>
      <c r="C22" s="32" t="str">
        <f t="shared" si="5"/>
        <v/>
      </c>
      <c r="D22" s="32">
        <f t="shared" si="5"/>
        <v>1.81</v>
      </c>
      <c r="E22" s="32" t="str">
        <f t="shared" si="5"/>
        <v/>
      </c>
      <c r="F22" s="32" t="str">
        <f t="shared" si="5"/>
        <v/>
      </c>
      <c r="G22" s="32" t="str">
        <f t="shared" ref="G22:V22" si="13">IF(G$3=0,"",G10*G$4/100)</f>
        <v/>
      </c>
      <c r="H22" s="32" t="str">
        <f t="shared" si="13"/>
        <v/>
      </c>
      <c r="I22" s="32" t="str">
        <f t="shared" si="13"/>
        <v/>
      </c>
      <c r="J22" s="32" t="str">
        <f t="shared" si="13"/>
        <v/>
      </c>
      <c r="K22" s="32" t="str">
        <f t="shared" si="13"/>
        <v/>
      </c>
      <c r="L22" s="32" t="str">
        <f t="shared" si="13"/>
        <v/>
      </c>
      <c r="M22" s="32" t="str">
        <f t="shared" si="13"/>
        <v/>
      </c>
      <c r="N22" s="32" t="str">
        <f t="shared" si="13"/>
        <v/>
      </c>
      <c r="O22" s="32" t="str">
        <f t="shared" si="13"/>
        <v/>
      </c>
      <c r="P22" s="32" t="str">
        <f t="shared" si="13"/>
        <v/>
      </c>
      <c r="Q22" s="32" t="str">
        <f t="shared" si="13"/>
        <v/>
      </c>
      <c r="R22" s="32" t="str">
        <f t="shared" si="13"/>
        <v/>
      </c>
      <c r="S22" s="32" t="str">
        <f t="shared" si="13"/>
        <v/>
      </c>
      <c r="T22" s="32" t="str">
        <f t="shared" si="13"/>
        <v/>
      </c>
      <c r="U22" s="32" t="str">
        <f t="shared" si="13"/>
        <v/>
      </c>
      <c r="V22" s="32" t="str">
        <f t="shared" si="13"/>
        <v/>
      </c>
      <c r="W22" s="32" t="str">
        <f t="shared" ref="W22:AB22" si="14">IF(W$3=0,"",W10*W$4/100)</f>
        <v/>
      </c>
      <c r="X22" s="32" t="str">
        <f t="shared" si="14"/>
        <v/>
      </c>
      <c r="Y22" s="32" t="str">
        <f t="shared" si="14"/>
        <v/>
      </c>
      <c r="Z22" s="32" t="str">
        <f t="shared" si="14"/>
        <v/>
      </c>
      <c r="AA22" s="32" t="str">
        <f t="shared" si="14"/>
        <v/>
      </c>
      <c r="AB22" s="32" t="str">
        <f t="shared" si="14"/>
        <v/>
      </c>
      <c r="AC22" s="51">
        <f t="shared" si="8"/>
        <v>1.81</v>
      </c>
      <c r="AD22" s="6" t="s">
        <v>12</v>
      </c>
      <c r="AE22" s="103"/>
    </row>
    <row r="23" spans="1:32" x14ac:dyDescent="0.35">
      <c r="A23" s="110"/>
      <c r="B23" s="6" t="s">
        <v>13</v>
      </c>
      <c r="C23" s="32" t="str">
        <f t="shared" si="5"/>
        <v/>
      </c>
      <c r="D23" s="32">
        <f t="shared" si="5"/>
        <v>0.9</v>
      </c>
      <c r="E23" s="32" t="str">
        <f t="shared" si="5"/>
        <v/>
      </c>
      <c r="F23" s="32" t="str">
        <f t="shared" si="5"/>
        <v/>
      </c>
      <c r="G23" s="32" t="str">
        <f t="shared" ref="G23:V23" si="15">IF(G$3=0,"",G11*G$4/100)</f>
        <v/>
      </c>
      <c r="H23" s="32" t="str">
        <f t="shared" si="15"/>
        <v/>
      </c>
      <c r="I23" s="32" t="str">
        <f t="shared" si="15"/>
        <v/>
      </c>
      <c r="J23" s="32" t="str">
        <f t="shared" si="15"/>
        <v/>
      </c>
      <c r="K23" s="32" t="str">
        <f t="shared" si="15"/>
        <v/>
      </c>
      <c r="L23" s="32" t="str">
        <f t="shared" si="15"/>
        <v/>
      </c>
      <c r="M23" s="32" t="str">
        <f t="shared" si="15"/>
        <v/>
      </c>
      <c r="N23" s="32" t="str">
        <f t="shared" si="15"/>
        <v/>
      </c>
      <c r="O23" s="32" t="str">
        <f t="shared" si="15"/>
        <v/>
      </c>
      <c r="P23" s="32" t="str">
        <f t="shared" si="15"/>
        <v/>
      </c>
      <c r="Q23" s="32" t="str">
        <f t="shared" si="15"/>
        <v/>
      </c>
      <c r="R23" s="32" t="str">
        <f t="shared" si="15"/>
        <v/>
      </c>
      <c r="S23" s="32" t="str">
        <f t="shared" si="15"/>
        <v/>
      </c>
      <c r="T23" s="32" t="str">
        <f t="shared" si="15"/>
        <v/>
      </c>
      <c r="U23" s="32" t="str">
        <f t="shared" si="15"/>
        <v/>
      </c>
      <c r="V23" s="32" t="str">
        <f t="shared" si="15"/>
        <v/>
      </c>
      <c r="W23" s="32" t="str">
        <f t="shared" ref="W23:AB23" si="16">IF(W$3=0,"",W11*W$4/100)</f>
        <v/>
      </c>
      <c r="X23" s="32" t="str">
        <f t="shared" si="16"/>
        <v/>
      </c>
      <c r="Y23" s="32" t="str">
        <f t="shared" si="16"/>
        <v/>
      </c>
      <c r="Z23" s="32" t="str">
        <f t="shared" si="16"/>
        <v/>
      </c>
      <c r="AA23" s="32" t="str">
        <f t="shared" si="16"/>
        <v/>
      </c>
      <c r="AB23" s="32" t="str">
        <f t="shared" si="16"/>
        <v/>
      </c>
      <c r="AC23" s="51">
        <f t="shared" si="8"/>
        <v>0.9</v>
      </c>
      <c r="AD23" s="6" t="s">
        <v>14</v>
      </c>
      <c r="AE23" s="103"/>
    </row>
    <row r="24" spans="1:32" x14ac:dyDescent="0.35">
      <c r="A24" s="110"/>
      <c r="B24" s="6" t="s">
        <v>15</v>
      </c>
      <c r="C24" s="32" t="str">
        <f t="shared" si="5"/>
        <v/>
      </c>
      <c r="D24" s="32">
        <f t="shared" si="5"/>
        <v>1.831</v>
      </c>
      <c r="E24" s="32" t="str">
        <f t="shared" si="5"/>
        <v/>
      </c>
      <c r="F24" s="32" t="str">
        <f t="shared" si="5"/>
        <v/>
      </c>
      <c r="G24" s="32" t="str">
        <f t="shared" ref="G24:V24" si="17">IF(G$3=0,"",G12*G$4/100)</f>
        <v/>
      </c>
      <c r="H24" s="32" t="str">
        <f t="shared" si="17"/>
        <v/>
      </c>
      <c r="I24" s="32" t="str">
        <f t="shared" si="17"/>
        <v/>
      </c>
      <c r="J24" s="32" t="str">
        <f t="shared" si="17"/>
        <v/>
      </c>
      <c r="K24" s="32" t="str">
        <f t="shared" si="17"/>
        <v/>
      </c>
      <c r="L24" s="32" t="str">
        <f t="shared" si="17"/>
        <v/>
      </c>
      <c r="M24" s="32" t="str">
        <f t="shared" si="17"/>
        <v/>
      </c>
      <c r="N24" s="32" t="str">
        <f t="shared" si="17"/>
        <v/>
      </c>
      <c r="O24" s="32" t="str">
        <f t="shared" si="17"/>
        <v/>
      </c>
      <c r="P24" s="32" t="str">
        <f t="shared" si="17"/>
        <v/>
      </c>
      <c r="Q24" s="32" t="str">
        <f t="shared" si="17"/>
        <v/>
      </c>
      <c r="R24" s="32" t="str">
        <f t="shared" si="17"/>
        <v/>
      </c>
      <c r="S24" s="32" t="str">
        <f t="shared" si="17"/>
        <v/>
      </c>
      <c r="T24" s="32" t="str">
        <f t="shared" si="17"/>
        <v/>
      </c>
      <c r="U24" s="32" t="str">
        <f t="shared" si="17"/>
        <v/>
      </c>
      <c r="V24" s="32" t="str">
        <f t="shared" si="17"/>
        <v/>
      </c>
      <c r="W24" s="32" t="str">
        <f t="shared" ref="W24:AB24" si="18">IF(W$3=0,"",W12*W$4/100)</f>
        <v/>
      </c>
      <c r="X24" s="32" t="str">
        <f t="shared" si="18"/>
        <v/>
      </c>
      <c r="Y24" s="32" t="str">
        <f t="shared" si="18"/>
        <v/>
      </c>
      <c r="Z24" s="32" t="str">
        <f t="shared" si="18"/>
        <v/>
      </c>
      <c r="AA24" s="32" t="str">
        <f t="shared" si="18"/>
        <v/>
      </c>
      <c r="AB24" s="32" t="str">
        <f t="shared" si="18"/>
        <v/>
      </c>
      <c r="AC24" s="51">
        <f t="shared" si="8"/>
        <v>1.831</v>
      </c>
      <c r="AD24" s="6" t="s">
        <v>16</v>
      </c>
      <c r="AE24" s="103"/>
    </row>
    <row r="25" spans="1:32" x14ac:dyDescent="0.35">
      <c r="A25" s="110"/>
      <c r="B25" s="6" t="s">
        <v>17</v>
      </c>
      <c r="C25" s="32" t="str">
        <f t="shared" si="5"/>
        <v/>
      </c>
      <c r="D25" s="32">
        <f t="shared" si="5"/>
        <v>1.05</v>
      </c>
      <c r="E25" s="32" t="str">
        <f t="shared" si="5"/>
        <v/>
      </c>
      <c r="F25" s="32" t="str">
        <f t="shared" si="5"/>
        <v/>
      </c>
      <c r="G25" s="32" t="str">
        <f t="shared" ref="G25:V25" si="19">IF(G$3=0,"",G13*G$4/100)</f>
        <v/>
      </c>
      <c r="H25" s="32" t="str">
        <f t="shared" si="19"/>
        <v/>
      </c>
      <c r="I25" s="32" t="str">
        <f t="shared" si="19"/>
        <v/>
      </c>
      <c r="J25" s="32" t="str">
        <f t="shared" si="19"/>
        <v/>
      </c>
      <c r="K25" s="32" t="str">
        <f t="shared" si="19"/>
        <v/>
      </c>
      <c r="L25" s="32" t="str">
        <f t="shared" si="19"/>
        <v/>
      </c>
      <c r="M25" s="32" t="str">
        <f t="shared" si="19"/>
        <v/>
      </c>
      <c r="N25" s="32" t="str">
        <f t="shared" si="19"/>
        <v/>
      </c>
      <c r="O25" s="32" t="str">
        <f t="shared" si="19"/>
        <v/>
      </c>
      <c r="P25" s="32" t="str">
        <f t="shared" si="19"/>
        <v/>
      </c>
      <c r="Q25" s="32" t="str">
        <f t="shared" si="19"/>
        <v/>
      </c>
      <c r="R25" s="32" t="str">
        <f t="shared" si="19"/>
        <v/>
      </c>
      <c r="S25" s="32" t="str">
        <f t="shared" si="19"/>
        <v/>
      </c>
      <c r="T25" s="32" t="str">
        <f t="shared" si="19"/>
        <v/>
      </c>
      <c r="U25" s="32" t="str">
        <f t="shared" si="19"/>
        <v/>
      </c>
      <c r="V25" s="32" t="str">
        <f t="shared" si="19"/>
        <v/>
      </c>
      <c r="W25" s="32" t="str">
        <f t="shared" ref="W25:AB25" si="20">IF(W$3=0,"",W13*W$4/100)</f>
        <v/>
      </c>
      <c r="X25" s="32" t="str">
        <f t="shared" si="20"/>
        <v/>
      </c>
      <c r="Y25" s="32" t="str">
        <f t="shared" si="20"/>
        <v/>
      </c>
      <c r="Z25" s="32" t="str">
        <f t="shared" si="20"/>
        <v/>
      </c>
      <c r="AA25" s="32" t="str">
        <f t="shared" si="20"/>
        <v/>
      </c>
      <c r="AB25" s="32" t="str">
        <f t="shared" si="20"/>
        <v/>
      </c>
      <c r="AC25" s="51">
        <f t="shared" si="8"/>
        <v>1.05</v>
      </c>
      <c r="AD25" s="6" t="s">
        <v>17</v>
      </c>
      <c r="AE25" s="103"/>
    </row>
    <row r="26" spans="1:32" x14ac:dyDescent="0.35">
      <c r="A26" s="110"/>
      <c r="B26" s="23" t="s">
        <v>18</v>
      </c>
      <c r="C26" s="32" t="str">
        <f t="shared" si="5"/>
        <v/>
      </c>
      <c r="D26" s="32">
        <f t="shared" si="5"/>
        <v>0.33700000000000002</v>
      </c>
      <c r="E26" s="32" t="str">
        <f t="shared" si="5"/>
        <v/>
      </c>
      <c r="F26" s="32" t="str">
        <f t="shared" si="5"/>
        <v/>
      </c>
      <c r="G26" s="32" t="str">
        <f t="shared" ref="G26:V26" si="21">IF(G$3=0,"",G14*G$4/100)</f>
        <v/>
      </c>
      <c r="H26" s="32" t="str">
        <f t="shared" si="21"/>
        <v/>
      </c>
      <c r="I26" s="32" t="str">
        <f t="shared" si="21"/>
        <v/>
      </c>
      <c r="J26" s="32" t="str">
        <f t="shared" si="21"/>
        <v/>
      </c>
      <c r="K26" s="32" t="str">
        <f t="shared" si="21"/>
        <v/>
      </c>
      <c r="L26" s="32" t="str">
        <f t="shared" si="21"/>
        <v/>
      </c>
      <c r="M26" s="32" t="str">
        <f t="shared" si="21"/>
        <v/>
      </c>
      <c r="N26" s="32" t="str">
        <f t="shared" si="21"/>
        <v/>
      </c>
      <c r="O26" s="32" t="str">
        <f t="shared" si="21"/>
        <v/>
      </c>
      <c r="P26" s="32" t="str">
        <f t="shared" si="21"/>
        <v/>
      </c>
      <c r="Q26" s="32" t="str">
        <f t="shared" si="21"/>
        <v/>
      </c>
      <c r="R26" s="32" t="str">
        <f t="shared" si="21"/>
        <v/>
      </c>
      <c r="S26" s="32" t="str">
        <f t="shared" si="21"/>
        <v/>
      </c>
      <c r="T26" s="32" t="str">
        <f t="shared" si="21"/>
        <v/>
      </c>
      <c r="U26" s="32" t="str">
        <f t="shared" si="21"/>
        <v/>
      </c>
      <c r="V26" s="32" t="str">
        <f t="shared" si="21"/>
        <v/>
      </c>
      <c r="W26" s="32" t="str">
        <f t="shared" ref="W26:AB26" si="22">IF(W$3=0,"",W14*W$4/100)</f>
        <v/>
      </c>
      <c r="X26" s="32" t="str">
        <f t="shared" si="22"/>
        <v/>
      </c>
      <c r="Y26" s="32" t="str">
        <f t="shared" si="22"/>
        <v/>
      </c>
      <c r="Z26" s="32" t="str">
        <f t="shared" si="22"/>
        <v/>
      </c>
      <c r="AA26" s="32" t="str">
        <f t="shared" si="22"/>
        <v/>
      </c>
      <c r="AB26" s="32" t="str">
        <f t="shared" si="22"/>
        <v/>
      </c>
      <c r="AC26" s="51">
        <f t="shared" si="8"/>
        <v>0.33700000000000002</v>
      </c>
      <c r="AD26" s="6" t="s">
        <v>18</v>
      </c>
      <c r="AE26" s="103"/>
    </row>
    <row r="27" spans="1:32" x14ac:dyDescent="0.35">
      <c r="A27" s="110"/>
      <c r="B27" s="6" t="s">
        <v>19</v>
      </c>
      <c r="C27" s="32" t="str">
        <f t="shared" si="5"/>
        <v/>
      </c>
      <c r="D27" s="32">
        <f t="shared" si="5"/>
        <v>1.3</v>
      </c>
      <c r="E27" s="32" t="str">
        <f t="shared" si="5"/>
        <v/>
      </c>
      <c r="F27" s="32" t="str">
        <f t="shared" si="5"/>
        <v/>
      </c>
      <c r="G27" s="32" t="str">
        <f t="shared" ref="G27:V27" si="23">IF(G$3=0,"",G15*G$4/100)</f>
        <v/>
      </c>
      <c r="H27" s="32" t="str">
        <f t="shared" si="23"/>
        <v/>
      </c>
      <c r="I27" s="32" t="str">
        <f t="shared" si="23"/>
        <v/>
      </c>
      <c r="J27" s="32" t="str">
        <f t="shared" si="23"/>
        <v/>
      </c>
      <c r="K27" s="32" t="str">
        <f t="shared" si="23"/>
        <v/>
      </c>
      <c r="L27" s="32" t="str">
        <f t="shared" si="23"/>
        <v/>
      </c>
      <c r="M27" s="32" t="str">
        <f t="shared" si="23"/>
        <v/>
      </c>
      <c r="N27" s="32" t="str">
        <f t="shared" si="23"/>
        <v/>
      </c>
      <c r="O27" s="32" t="str">
        <f t="shared" si="23"/>
        <v/>
      </c>
      <c r="P27" s="32" t="str">
        <f t="shared" si="23"/>
        <v/>
      </c>
      <c r="Q27" s="32" t="str">
        <f t="shared" si="23"/>
        <v/>
      </c>
      <c r="R27" s="32" t="str">
        <f t="shared" si="23"/>
        <v/>
      </c>
      <c r="S27" s="32" t="str">
        <f t="shared" si="23"/>
        <v/>
      </c>
      <c r="T27" s="32" t="str">
        <f t="shared" si="23"/>
        <v/>
      </c>
      <c r="U27" s="32" t="str">
        <f t="shared" si="23"/>
        <v/>
      </c>
      <c r="V27" s="32" t="str">
        <f t="shared" si="23"/>
        <v/>
      </c>
      <c r="W27" s="32" t="str">
        <f t="shared" ref="W27:AB27" si="24">IF(W$3=0,"",W15*W$4/100)</f>
        <v/>
      </c>
      <c r="X27" s="32" t="str">
        <f t="shared" si="24"/>
        <v/>
      </c>
      <c r="Y27" s="32" t="str">
        <f t="shared" si="24"/>
        <v/>
      </c>
      <c r="Z27" s="32" t="str">
        <f t="shared" si="24"/>
        <v/>
      </c>
      <c r="AA27" s="32" t="str">
        <f t="shared" si="24"/>
        <v/>
      </c>
      <c r="AB27" s="32" t="str">
        <f t="shared" si="24"/>
        <v/>
      </c>
      <c r="AC27" s="51">
        <f t="shared" si="8"/>
        <v>1.3</v>
      </c>
      <c r="AD27" s="6" t="s">
        <v>19</v>
      </c>
      <c r="AE27" s="104"/>
    </row>
    <row r="28" spans="1:32" x14ac:dyDescent="0.35">
      <c r="E28" s="13"/>
      <c r="AC28" s="97">
        <f>SUM(AC18:AC27)</f>
        <v>11.683000000000002</v>
      </c>
      <c r="AD28" s="98" t="s">
        <v>85</v>
      </c>
    </row>
    <row r="29" spans="1:32" x14ac:dyDescent="0.35">
      <c r="B29" s="66" t="s">
        <v>47</v>
      </c>
      <c r="F29"/>
      <c r="G29"/>
      <c r="H29"/>
      <c r="I29"/>
      <c r="J29"/>
      <c r="K29"/>
      <c r="L29"/>
      <c r="M29"/>
      <c r="N29"/>
      <c r="O29"/>
      <c r="P29"/>
      <c r="Q29"/>
      <c r="R29"/>
      <c r="S29"/>
      <c r="T29"/>
      <c r="U29"/>
    </row>
    <row r="30" spans="1:32" x14ac:dyDescent="0.35">
      <c r="C30" s="10"/>
      <c r="D30" s="10"/>
      <c r="F30"/>
      <c r="G30"/>
      <c r="H30"/>
      <c r="I30"/>
      <c r="J30"/>
      <c r="K30"/>
      <c r="L30"/>
      <c r="M30"/>
      <c r="N30"/>
      <c r="O30"/>
      <c r="P30"/>
      <c r="Q30"/>
      <c r="R30"/>
      <c r="S30"/>
      <c r="T30"/>
      <c r="U30"/>
      <c r="V30"/>
    </row>
    <row r="31" spans="1:32" x14ac:dyDescent="0.35">
      <c r="C31" s="11"/>
      <c r="D31" s="11"/>
      <c r="F31"/>
      <c r="G31"/>
      <c r="H31"/>
      <c r="I31"/>
      <c r="J31"/>
      <c r="K31"/>
      <c r="L31"/>
      <c r="M31"/>
      <c r="N31"/>
      <c r="O31"/>
      <c r="P31"/>
      <c r="Q31"/>
      <c r="R31"/>
      <c r="S31"/>
      <c r="T31"/>
      <c r="U31"/>
      <c r="V31"/>
      <c r="AC31"/>
    </row>
    <row r="32" spans="1:32" x14ac:dyDescent="0.35">
      <c r="C32"/>
      <c r="D32"/>
      <c r="F32"/>
      <c r="G32"/>
      <c r="H32"/>
      <c r="I32"/>
      <c r="J32"/>
      <c r="K32"/>
      <c r="L32"/>
      <c r="M32"/>
      <c r="N32"/>
      <c r="O32"/>
      <c r="P32"/>
      <c r="Q32"/>
      <c r="R32"/>
      <c r="S32"/>
      <c r="T32"/>
      <c r="U32"/>
      <c r="V32"/>
      <c r="AC32"/>
    </row>
    <row r="33" spans="3:29" x14ac:dyDescent="0.35">
      <c r="C33"/>
      <c r="D33"/>
      <c r="F33"/>
      <c r="G33"/>
      <c r="H33"/>
      <c r="I33"/>
      <c r="J33"/>
      <c r="K33"/>
      <c r="L33"/>
      <c r="M33"/>
      <c r="N33"/>
      <c r="O33"/>
      <c r="P33"/>
      <c r="Q33"/>
      <c r="R33"/>
      <c r="S33"/>
      <c r="T33"/>
      <c r="U33"/>
      <c r="V33"/>
      <c r="AC33"/>
    </row>
    <row r="34" spans="3:29" x14ac:dyDescent="0.35">
      <c r="C34"/>
      <c r="D34"/>
      <c r="F34"/>
      <c r="G34"/>
      <c r="H34"/>
      <c r="I34"/>
      <c r="J34"/>
      <c r="K34"/>
      <c r="L34"/>
      <c r="M34"/>
      <c r="N34"/>
      <c r="O34"/>
      <c r="P34"/>
      <c r="Q34"/>
      <c r="R34"/>
      <c r="S34"/>
      <c r="T34"/>
      <c r="U34"/>
      <c r="V34"/>
      <c r="AC34"/>
    </row>
    <row r="35" spans="3:29" x14ac:dyDescent="0.35">
      <c r="C35"/>
      <c r="D35"/>
      <c r="F35"/>
      <c r="G35"/>
      <c r="H35"/>
      <c r="I35"/>
      <c r="J35"/>
      <c r="K35"/>
      <c r="L35"/>
      <c r="M35"/>
      <c r="N35"/>
      <c r="O35"/>
      <c r="P35"/>
      <c r="Q35"/>
      <c r="R35"/>
      <c r="S35"/>
      <c r="T35"/>
      <c r="U35"/>
      <c r="V35"/>
      <c r="AC35"/>
    </row>
    <row r="36" spans="3:29" x14ac:dyDescent="0.35">
      <c r="C36"/>
      <c r="D36"/>
      <c r="F36"/>
      <c r="G36"/>
      <c r="H36"/>
      <c r="I36"/>
      <c r="J36"/>
      <c r="K36"/>
      <c r="L36"/>
      <c r="M36"/>
      <c r="N36"/>
      <c r="O36"/>
      <c r="P36"/>
      <c r="Q36"/>
      <c r="R36"/>
      <c r="S36"/>
      <c r="T36"/>
      <c r="U36"/>
      <c r="V36"/>
      <c r="AC36"/>
    </row>
    <row r="37" spans="3:29" x14ac:dyDescent="0.35">
      <c r="C37"/>
      <c r="D37"/>
      <c r="F37"/>
      <c r="G37"/>
      <c r="H37"/>
      <c r="I37"/>
      <c r="J37"/>
      <c r="K37"/>
      <c r="L37"/>
      <c r="M37"/>
      <c r="N37"/>
      <c r="O37"/>
      <c r="P37"/>
      <c r="Q37"/>
      <c r="R37"/>
      <c r="S37"/>
      <c r="T37"/>
      <c r="U37"/>
      <c r="V37"/>
      <c r="AC37"/>
    </row>
    <row r="38" spans="3:29" x14ac:dyDescent="0.35">
      <c r="C38"/>
      <c r="D38"/>
      <c r="F38"/>
      <c r="G38"/>
      <c r="H38"/>
      <c r="I38"/>
      <c r="J38"/>
      <c r="K38"/>
      <c r="L38"/>
      <c r="M38"/>
      <c r="N38"/>
      <c r="O38"/>
      <c r="P38"/>
      <c r="Q38"/>
      <c r="R38"/>
      <c r="S38"/>
      <c r="T38"/>
      <c r="U38"/>
      <c r="V38"/>
      <c r="AC38"/>
    </row>
    <row r="39" spans="3:29" x14ac:dyDescent="0.35">
      <c r="C39"/>
      <c r="D39"/>
      <c r="F39"/>
      <c r="G39"/>
      <c r="H39"/>
      <c r="I39"/>
      <c r="J39"/>
      <c r="K39"/>
      <c r="L39"/>
      <c r="M39"/>
      <c r="N39"/>
      <c r="O39"/>
      <c r="P39"/>
      <c r="Q39"/>
      <c r="R39"/>
      <c r="S39"/>
      <c r="T39"/>
      <c r="U39"/>
      <c r="V39"/>
      <c r="AC39"/>
    </row>
    <row r="40" spans="3:29" x14ac:dyDescent="0.35">
      <c r="C40"/>
      <c r="D40"/>
      <c r="F40"/>
      <c r="G40"/>
      <c r="H40"/>
      <c r="I40"/>
      <c r="J40"/>
      <c r="K40"/>
      <c r="L40"/>
      <c r="M40"/>
      <c r="N40"/>
      <c r="O40"/>
      <c r="P40"/>
      <c r="Q40"/>
      <c r="R40"/>
      <c r="S40"/>
      <c r="T40"/>
      <c r="U40"/>
      <c r="V40"/>
      <c r="W40"/>
      <c r="X40"/>
      <c r="AC40"/>
    </row>
    <row r="41" spans="3:29" x14ac:dyDescent="0.35">
      <c r="C41"/>
      <c r="D41"/>
      <c r="F41"/>
      <c r="G41"/>
      <c r="H41"/>
      <c r="I41"/>
      <c r="J41"/>
      <c r="K41"/>
      <c r="L41"/>
      <c r="M41"/>
      <c r="N41"/>
      <c r="O41"/>
      <c r="P41"/>
      <c r="Q41"/>
      <c r="R41"/>
      <c r="S41"/>
      <c r="T41"/>
      <c r="U41"/>
      <c r="V41"/>
      <c r="W41"/>
      <c r="X41"/>
      <c r="AC41"/>
    </row>
    <row r="42" spans="3:29" x14ac:dyDescent="0.35">
      <c r="C42"/>
      <c r="D42"/>
      <c r="F42"/>
      <c r="G42"/>
      <c r="H42"/>
      <c r="I42"/>
      <c r="J42"/>
      <c r="K42"/>
      <c r="L42"/>
      <c r="M42"/>
      <c r="N42"/>
      <c r="O42"/>
      <c r="P42"/>
      <c r="Q42"/>
      <c r="R42"/>
      <c r="S42"/>
      <c r="T42"/>
      <c r="U42"/>
      <c r="V42"/>
      <c r="W42"/>
      <c r="X42"/>
      <c r="AC42"/>
    </row>
    <row r="43" spans="3:29" x14ac:dyDescent="0.35">
      <c r="C43"/>
      <c r="D43"/>
      <c r="F43"/>
      <c r="G43"/>
      <c r="H43"/>
      <c r="I43"/>
      <c r="J43"/>
      <c r="K43"/>
      <c r="L43"/>
      <c r="M43"/>
      <c r="N43"/>
      <c r="O43"/>
      <c r="P43"/>
      <c r="Q43"/>
      <c r="R43"/>
      <c r="S43"/>
      <c r="T43"/>
      <c r="U43"/>
      <c r="V43"/>
      <c r="W43"/>
      <c r="X43"/>
      <c r="AC43"/>
    </row>
    <row r="44" spans="3:29" x14ac:dyDescent="0.35">
      <c r="C44"/>
      <c r="D44"/>
      <c r="F44"/>
      <c r="G44"/>
      <c r="H44"/>
      <c r="I44"/>
      <c r="J44"/>
      <c r="K44"/>
      <c r="L44"/>
      <c r="M44"/>
      <c r="N44"/>
      <c r="O44"/>
      <c r="P44"/>
      <c r="Q44"/>
      <c r="R44"/>
      <c r="S44"/>
      <c r="T44"/>
      <c r="U44"/>
      <c r="V44"/>
      <c r="W44"/>
      <c r="X44"/>
      <c r="AC44"/>
    </row>
    <row r="45" spans="3:29" x14ac:dyDescent="0.35">
      <c r="C45"/>
      <c r="D45"/>
      <c r="F45"/>
      <c r="G45"/>
      <c r="H45"/>
      <c r="I45"/>
      <c r="J45"/>
      <c r="K45"/>
      <c r="L45"/>
      <c r="M45"/>
      <c r="N45"/>
      <c r="O45"/>
      <c r="P45"/>
      <c r="Q45"/>
      <c r="R45"/>
      <c r="S45"/>
      <c r="T45"/>
      <c r="U45"/>
      <c r="V45"/>
      <c r="W45"/>
      <c r="X45"/>
      <c r="AC45"/>
    </row>
    <row r="46" spans="3:29" x14ac:dyDescent="0.35">
      <c r="C46"/>
      <c r="D46"/>
      <c r="F46"/>
      <c r="G46"/>
      <c r="H46"/>
      <c r="I46"/>
      <c r="J46"/>
      <c r="K46"/>
      <c r="L46"/>
      <c r="M46"/>
      <c r="N46"/>
      <c r="O46"/>
      <c r="P46"/>
      <c r="Q46"/>
      <c r="R46"/>
      <c r="S46"/>
      <c r="T46"/>
      <c r="U46"/>
      <c r="V46"/>
      <c r="W46"/>
      <c r="X46"/>
      <c r="AC46"/>
    </row>
    <row r="47" spans="3:29" x14ac:dyDescent="0.35">
      <c r="C47"/>
      <c r="D47"/>
      <c r="F47"/>
      <c r="G47"/>
      <c r="H47"/>
      <c r="I47"/>
      <c r="J47"/>
      <c r="K47"/>
      <c r="L47"/>
      <c r="M47"/>
      <c r="N47"/>
      <c r="O47"/>
      <c r="P47"/>
      <c r="Q47"/>
      <c r="R47"/>
      <c r="S47"/>
      <c r="T47"/>
      <c r="U47"/>
      <c r="V47"/>
      <c r="W47"/>
      <c r="X47"/>
      <c r="AC47"/>
    </row>
    <row r="48" spans="3:29" x14ac:dyDescent="0.35">
      <c r="C48"/>
      <c r="D48"/>
      <c r="F48"/>
      <c r="G48"/>
      <c r="H48"/>
      <c r="I48"/>
      <c r="J48"/>
      <c r="K48"/>
      <c r="L48"/>
      <c r="M48"/>
      <c r="N48"/>
      <c r="O48"/>
      <c r="P48"/>
      <c r="Q48"/>
      <c r="R48"/>
      <c r="S48"/>
      <c r="T48"/>
      <c r="U48"/>
      <c r="V48"/>
      <c r="W48"/>
      <c r="X48"/>
      <c r="AC48"/>
    </row>
    <row r="49" spans="3:29" x14ac:dyDescent="0.35">
      <c r="C49"/>
      <c r="D49"/>
      <c r="F49"/>
      <c r="G49"/>
      <c r="N49"/>
      <c r="O49"/>
      <c r="P49"/>
      <c r="Q49"/>
      <c r="R49"/>
      <c r="S49"/>
      <c r="T49"/>
      <c r="U49"/>
      <c r="V49"/>
      <c r="W49"/>
      <c r="X49"/>
      <c r="AC49"/>
    </row>
    <row r="50" spans="3:29" x14ac:dyDescent="0.35">
      <c r="C50"/>
      <c r="D50"/>
      <c r="F50"/>
      <c r="G50"/>
      <c r="N50"/>
      <c r="O50"/>
      <c r="P50"/>
      <c r="Q50"/>
      <c r="R50"/>
      <c r="S50"/>
      <c r="T50"/>
      <c r="U50"/>
      <c r="V50"/>
      <c r="W50"/>
      <c r="X50"/>
      <c r="AC50"/>
    </row>
    <row r="51" spans="3:29" x14ac:dyDescent="0.35">
      <c r="AC51"/>
    </row>
    <row r="52" spans="3:29" x14ac:dyDescent="0.35">
      <c r="AC52"/>
    </row>
    <row r="53" spans="3:29" x14ac:dyDescent="0.35">
      <c r="AC53"/>
    </row>
  </sheetData>
  <sheetProtection password="CF27" sheet="1" objects="1" scenarios="1" selectLockedCells="1"/>
  <mergeCells count="7">
    <mergeCell ref="AE18:AE27"/>
    <mergeCell ref="V2:AB2"/>
    <mergeCell ref="A3:B3"/>
    <mergeCell ref="A4:B4"/>
    <mergeCell ref="A6:A15"/>
    <mergeCell ref="A18:A27"/>
    <mergeCell ref="AE4:AF4"/>
  </mergeCells>
  <conditionalFormatting sqref="A3">
    <cfRule type="cellIs" dxfId="1" priority="1" operator="equal">
      <formula>"Exceeds 100%"</formula>
    </cfRule>
    <cfRule type="containsText" dxfId="0" priority="2" operator="containsText" text="ERROR">
      <formula>NOT(ISERROR(SEARCH("ERROR",A3)))</formula>
    </cfRule>
  </conditionalFormatting>
  <pageMargins left="0.7" right="0.7" top="0.75" bottom="0.75" header="0.3" footer="0.3"/>
  <pageSetup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J2:N36"/>
  <sheetViews>
    <sheetView topLeftCell="B14" workbookViewId="0">
      <selection activeCell="K19" sqref="K19"/>
    </sheetView>
  </sheetViews>
  <sheetFormatPr defaultRowHeight="14.5" x14ac:dyDescent="0.35"/>
  <cols>
    <col min="3" max="3" width="17.6328125" bestFit="1" customWidth="1"/>
  </cols>
  <sheetData>
    <row r="2" spans="10:14" ht="18.5" x14ac:dyDescent="0.35">
      <c r="N2" s="73" t="s">
        <v>48</v>
      </c>
    </row>
    <row r="4" spans="10:14" x14ac:dyDescent="0.35">
      <c r="K4" t="s">
        <v>49</v>
      </c>
      <c r="L4" t="s">
        <v>50</v>
      </c>
    </row>
    <row r="5" spans="10:14" x14ac:dyDescent="0.35">
      <c r="J5" s="70" t="s">
        <v>11</v>
      </c>
      <c r="K5">
        <v>4.5</v>
      </c>
      <c r="L5" s="74">
        <f>K5/SUM(K$5:K$14)</f>
        <v>0.16071428571428573</v>
      </c>
    </row>
    <row r="6" spans="10:14" x14ac:dyDescent="0.35">
      <c r="J6" s="69" t="s">
        <v>10</v>
      </c>
      <c r="K6">
        <v>4</v>
      </c>
      <c r="L6" s="74">
        <f t="shared" ref="L6:L14" si="0">K6/SUM(K$5:K$14)</f>
        <v>0.14285714285714285</v>
      </c>
    </row>
    <row r="7" spans="10:14" x14ac:dyDescent="0.35">
      <c r="J7" s="69" t="s">
        <v>19</v>
      </c>
      <c r="K7">
        <v>4</v>
      </c>
      <c r="L7" s="74">
        <f t="shared" si="0"/>
        <v>0.14285714285714285</v>
      </c>
    </row>
    <row r="8" spans="10:14" x14ac:dyDescent="0.35">
      <c r="J8" s="69" t="s">
        <v>8</v>
      </c>
      <c r="K8">
        <v>3</v>
      </c>
      <c r="L8" s="74">
        <f t="shared" si="0"/>
        <v>0.10714285714285714</v>
      </c>
    </row>
    <row r="9" spans="10:14" x14ac:dyDescent="0.35">
      <c r="J9" s="69" t="s">
        <v>12</v>
      </c>
      <c r="K9">
        <v>3</v>
      </c>
      <c r="L9" s="74">
        <f t="shared" si="0"/>
        <v>0.10714285714285714</v>
      </c>
    </row>
    <row r="10" spans="10:14" x14ac:dyDescent="0.35">
      <c r="J10" s="71" t="s">
        <v>17</v>
      </c>
      <c r="K10">
        <v>3</v>
      </c>
      <c r="L10" s="74">
        <f t="shared" si="0"/>
        <v>0.10714285714285714</v>
      </c>
    </row>
    <row r="11" spans="10:14" x14ac:dyDescent="0.35">
      <c r="J11" s="69" t="s">
        <v>16</v>
      </c>
      <c r="K11">
        <v>2.5</v>
      </c>
      <c r="L11" s="74">
        <f t="shared" si="0"/>
        <v>8.9285714285714288E-2</v>
      </c>
    </row>
    <row r="12" spans="10:14" x14ac:dyDescent="0.35">
      <c r="J12" s="69" t="s">
        <v>9</v>
      </c>
      <c r="K12">
        <v>1.5</v>
      </c>
      <c r="L12" s="74">
        <f t="shared" si="0"/>
        <v>5.3571428571428568E-2</v>
      </c>
    </row>
    <row r="13" spans="10:14" x14ac:dyDescent="0.35">
      <c r="J13" s="69" t="s">
        <v>14</v>
      </c>
      <c r="K13">
        <v>1.5</v>
      </c>
      <c r="L13" s="74">
        <f t="shared" si="0"/>
        <v>5.3571428571428568E-2</v>
      </c>
    </row>
    <row r="14" spans="10:14" x14ac:dyDescent="0.35">
      <c r="J14" s="71" t="s">
        <v>18</v>
      </c>
      <c r="K14">
        <v>1</v>
      </c>
      <c r="L14" s="74">
        <f t="shared" si="0"/>
        <v>3.5714285714285712E-2</v>
      </c>
    </row>
    <row r="15" spans="10:14" x14ac:dyDescent="0.35">
      <c r="L15" s="74">
        <f>SUM(L5:L14)</f>
        <v>1</v>
      </c>
    </row>
    <row r="27" spans="11:11" x14ac:dyDescent="0.35">
      <c r="K27" s="69"/>
    </row>
    <row r="28" spans="11:11" x14ac:dyDescent="0.35">
      <c r="K28" s="69"/>
    </row>
    <row r="29" spans="11:11" x14ac:dyDescent="0.35">
      <c r="K29" s="69"/>
    </row>
    <row r="30" spans="11:11" x14ac:dyDescent="0.35">
      <c r="K30" s="70"/>
    </row>
    <row r="31" spans="11:11" x14ac:dyDescent="0.35">
      <c r="K31" s="69"/>
    </row>
    <row r="32" spans="11:11" x14ac:dyDescent="0.35">
      <c r="K32" s="69"/>
    </row>
    <row r="33" spans="11:11" x14ac:dyDescent="0.35">
      <c r="K33" s="69"/>
    </row>
    <row r="34" spans="11:11" x14ac:dyDescent="0.35">
      <c r="K34" s="71"/>
    </row>
    <row r="35" spans="11:11" x14ac:dyDescent="0.35">
      <c r="K35" s="71"/>
    </row>
    <row r="36" spans="11:11" x14ac:dyDescent="0.35">
      <c r="K36" s="69"/>
    </row>
  </sheetData>
  <sheetProtection password="CF27" sheet="1" objects="1" scenarios="1"/>
  <pageMargins left="0.7" right="0.7" top="0.75" bottom="0.75" header="0.3" footer="0.3"/>
  <pageSetup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4:W47"/>
  <sheetViews>
    <sheetView zoomScale="90" zoomScaleNormal="90" workbookViewId="0">
      <selection activeCell="W25" sqref="W25:W34"/>
    </sheetView>
  </sheetViews>
  <sheetFormatPr defaultRowHeight="14.5" x14ac:dyDescent="0.35"/>
  <cols>
    <col min="18" max="19" width="9.6328125" customWidth="1"/>
  </cols>
  <sheetData>
    <row r="24" spans="2:23" ht="101.5" x14ac:dyDescent="0.35">
      <c r="B24" s="3"/>
      <c r="C24" s="8" t="s">
        <v>22</v>
      </c>
      <c r="D24" s="14" t="s">
        <v>27</v>
      </c>
      <c r="E24" s="60" t="s">
        <v>21</v>
      </c>
      <c r="F24" s="61" t="s">
        <v>3</v>
      </c>
      <c r="G24" s="60" t="s">
        <v>4</v>
      </c>
      <c r="H24" s="60" t="s">
        <v>1</v>
      </c>
      <c r="I24" s="60" t="s">
        <v>38</v>
      </c>
      <c r="J24" s="62" t="s">
        <v>39</v>
      </c>
      <c r="K24" s="60" t="s">
        <v>45</v>
      </c>
      <c r="L24" s="60" t="s">
        <v>46</v>
      </c>
      <c r="M24" s="60" t="s">
        <v>26</v>
      </c>
      <c r="N24" s="60" t="s">
        <v>2</v>
      </c>
      <c r="O24" s="60" t="s">
        <v>5</v>
      </c>
      <c r="P24" s="60" t="s">
        <v>6</v>
      </c>
      <c r="Q24" s="63" t="s">
        <v>40</v>
      </c>
      <c r="R24" s="12"/>
      <c r="V24" s="12" t="s">
        <v>24</v>
      </c>
      <c r="W24" s="14" t="s">
        <v>23</v>
      </c>
    </row>
    <row r="25" spans="2:23" x14ac:dyDescent="0.35">
      <c r="B25" s="69" t="s">
        <v>8</v>
      </c>
      <c r="C25" s="19"/>
      <c r="D25" s="89">
        <f t="shared" ref="D25:D34" si="0">W25/W$28</f>
        <v>0.66666666666666663</v>
      </c>
      <c r="E25" s="7">
        <v>3.71</v>
      </c>
      <c r="F25" s="17">
        <v>6.7299999999999995</v>
      </c>
      <c r="G25" s="7">
        <v>3</v>
      </c>
      <c r="H25" s="7">
        <v>2.02</v>
      </c>
      <c r="I25" s="7">
        <v>4.5</v>
      </c>
      <c r="J25" s="18">
        <v>9.8000000000000007</v>
      </c>
      <c r="K25" s="7">
        <v>2.44</v>
      </c>
      <c r="L25" s="7">
        <v>4.8099999999999996</v>
      </c>
      <c r="M25" s="7">
        <v>1.3</v>
      </c>
      <c r="N25" s="7">
        <v>3.7</v>
      </c>
      <c r="O25" s="7">
        <v>4.1500000000000004</v>
      </c>
      <c r="P25" s="7">
        <v>4.9800000000000004</v>
      </c>
      <c r="Q25" s="43">
        <v>5.3</v>
      </c>
      <c r="R25" s="24"/>
      <c r="V25" s="15">
        <v>3.5</v>
      </c>
      <c r="W25" s="16">
        <v>3</v>
      </c>
    </row>
    <row r="26" spans="2:23" x14ac:dyDescent="0.35">
      <c r="B26" s="69" t="s">
        <v>9</v>
      </c>
      <c r="C26" s="19"/>
      <c r="D26" s="89">
        <f t="shared" si="0"/>
        <v>0.33333333333333331</v>
      </c>
      <c r="E26" s="7">
        <v>1.37</v>
      </c>
      <c r="F26" s="17">
        <v>3.4</v>
      </c>
      <c r="G26" s="7">
        <v>2</v>
      </c>
      <c r="H26" s="7">
        <v>0.89</v>
      </c>
      <c r="I26" s="7">
        <v>2.2999999999999998</v>
      </c>
      <c r="J26" s="18">
        <v>2.4</v>
      </c>
      <c r="K26" s="7">
        <v>0.89</v>
      </c>
      <c r="L26" s="7">
        <v>1.87</v>
      </c>
      <c r="M26" s="7">
        <v>0.98</v>
      </c>
      <c r="N26" s="7">
        <v>3</v>
      </c>
      <c r="O26" s="7">
        <v>1.08</v>
      </c>
      <c r="P26" s="7">
        <v>2</v>
      </c>
      <c r="Q26" s="43">
        <v>1.1000000000000001</v>
      </c>
      <c r="R26" s="24"/>
      <c r="V26" s="15">
        <v>2</v>
      </c>
      <c r="W26" s="16">
        <v>1.5</v>
      </c>
    </row>
    <row r="27" spans="2:23" x14ac:dyDescent="0.35">
      <c r="B27" s="69" t="s">
        <v>10</v>
      </c>
      <c r="C27" s="19"/>
      <c r="D27" s="89">
        <f t="shared" si="0"/>
        <v>0.88888888888888884</v>
      </c>
      <c r="E27" s="7">
        <v>2.2000000000000002</v>
      </c>
      <c r="F27" s="17">
        <v>5.33</v>
      </c>
      <c r="G27" s="7">
        <v>4</v>
      </c>
      <c r="H27" s="7">
        <v>1.61</v>
      </c>
      <c r="I27" s="7">
        <v>4.5</v>
      </c>
      <c r="J27" s="18">
        <v>3.4</v>
      </c>
      <c r="K27" s="7">
        <v>1.73</v>
      </c>
      <c r="L27" s="7">
        <v>5.0199999999999996</v>
      </c>
      <c r="M27" s="7">
        <v>2.1800000000000002</v>
      </c>
      <c r="N27" s="7">
        <v>5.0999999999999996</v>
      </c>
      <c r="O27" s="7">
        <v>3.21</v>
      </c>
      <c r="P27" s="7">
        <v>5.3</v>
      </c>
      <c r="Q27" s="43">
        <v>1</v>
      </c>
      <c r="R27" s="24"/>
      <c r="V27" s="15">
        <v>4</v>
      </c>
      <c r="W27" s="16">
        <v>4</v>
      </c>
    </row>
    <row r="28" spans="2:23" x14ac:dyDescent="0.35">
      <c r="B28" s="71" t="s">
        <v>11</v>
      </c>
      <c r="C28" s="19"/>
      <c r="D28" s="91">
        <f t="shared" si="0"/>
        <v>1</v>
      </c>
      <c r="E28" s="7">
        <v>3.94</v>
      </c>
      <c r="F28" s="17">
        <v>10.64</v>
      </c>
      <c r="G28" s="7">
        <v>15.9</v>
      </c>
      <c r="H28" s="7">
        <v>2.58</v>
      </c>
      <c r="I28" s="7">
        <v>8.5</v>
      </c>
      <c r="J28" s="18">
        <v>7.3</v>
      </c>
      <c r="K28" s="7">
        <v>3.01</v>
      </c>
      <c r="L28" s="7">
        <v>7.17</v>
      </c>
      <c r="M28" s="7">
        <v>3.54</v>
      </c>
      <c r="N28" s="7">
        <v>9</v>
      </c>
      <c r="O28" s="7">
        <v>4.95</v>
      </c>
      <c r="P28" s="7">
        <v>9.89</v>
      </c>
      <c r="Q28" s="43">
        <v>2.6</v>
      </c>
      <c r="R28" s="92"/>
      <c r="V28" s="15">
        <v>5.5</v>
      </c>
      <c r="W28" s="16">
        <v>4.5</v>
      </c>
    </row>
    <row r="29" spans="2:23" x14ac:dyDescent="0.35">
      <c r="B29" s="69" t="s">
        <v>12</v>
      </c>
      <c r="C29" s="19"/>
      <c r="D29" s="89">
        <f t="shared" si="0"/>
        <v>0.66666666666666663</v>
      </c>
      <c r="E29" s="7">
        <v>3.3</v>
      </c>
      <c r="F29" s="17">
        <v>7.24</v>
      </c>
      <c r="G29" s="7">
        <v>1.7</v>
      </c>
      <c r="H29" s="7">
        <v>2.34</v>
      </c>
      <c r="I29" s="7">
        <v>6.4</v>
      </c>
      <c r="J29" s="18">
        <v>8.4</v>
      </c>
      <c r="K29" s="7">
        <v>2.72</v>
      </c>
      <c r="L29" s="7">
        <v>5.08</v>
      </c>
      <c r="M29" s="7">
        <v>2.86</v>
      </c>
      <c r="N29" s="7">
        <v>3.8</v>
      </c>
      <c r="O29" s="7">
        <v>3.02</v>
      </c>
      <c r="P29" s="7">
        <v>8.1199999999999992</v>
      </c>
      <c r="Q29" s="43">
        <v>1.4</v>
      </c>
      <c r="R29" s="24"/>
      <c r="V29" s="15">
        <v>4.5</v>
      </c>
      <c r="W29" s="16">
        <v>3</v>
      </c>
    </row>
    <row r="30" spans="2:23" x14ac:dyDescent="0.35">
      <c r="B30" s="69" t="s">
        <v>13</v>
      </c>
      <c r="C30" s="19"/>
      <c r="D30" s="89">
        <f t="shared" si="0"/>
        <v>0.33333333333333331</v>
      </c>
      <c r="E30" s="7">
        <v>1.45</v>
      </c>
      <c r="F30" s="17">
        <v>2.5300000000000002</v>
      </c>
      <c r="G30" s="7">
        <v>4.2</v>
      </c>
      <c r="H30" s="7">
        <v>0.62</v>
      </c>
      <c r="I30" s="7">
        <v>1.7</v>
      </c>
      <c r="J30" s="18">
        <v>1.5</v>
      </c>
      <c r="K30" s="7">
        <v>0.85</v>
      </c>
      <c r="L30" s="7">
        <v>3.2</v>
      </c>
      <c r="M30" s="7">
        <v>1.32</v>
      </c>
      <c r="N30" s="7">
        <v>2.7</v>
      </c>
      <c r="O30" s="7">
        <v>1.8119999999999998</v>
      </c>
      <c r="P30" s="7">
        <v>3.23</v>
      </c>
      <c r="Q30" s="44">
        <v>1.2</v>
      </c>
      <c r="R30" s="24"/>
      <c r="V30" s="15">
        <v>2</v>
      </c>
      <c r="W30" s="16">
        <v>1.5</v>
      </c>
    </row>
    <row r="31" spans="2:23" x14ac:dyDescent="0.35">
      <c r="B31" s="69" t="s">
        <v>15</v>
      </c>
      <c r="C31" s="19"/>
      <c r="D31" s="89">
        <f t="shared" si="0"/>
        <v>0.55555555555555558</v>
      </c>
      <c r="E31" s="7">
        <v>4.1900000000000004</v>
      </c>
      <c r="F31" s="17">
        <v>7.3599999999999994</v>
      </c>
      <c r="G31" s="7">
        <v>10.9</v>
      </c>
      <c r="H31" s="7">
        <v>1.54</v>
      </c>
      <c r="I31" s="7">
        <v>4.4000000000000004</v>
      </c>
      <c r="J31" s="18">
        <v>8.3000000000000007</v>
      </c>
      <c r="K31" s="7">
        <v>1.45</v>
      </c>
      <c r="L31" s="7">
        <v>5.18</v>
      </c>
      <c r="M31" s="7">
        <v>3.48</v>
      </c>
      <c r="N31" s="7">
        <v>5.0999999999999996</v>
      </c>
      <c r="O31" s="7">
        <v>5.3570000000000002</v>
      </c>
      <c r="P31" s="7">
        <v>11.52</v>
      </c>
      <c r="Q31" s="44">
        <v>3.1</v>
      </c>
      <c r="R31" s="24"/>
      <c r="V31" s="15">
        <v>4.5</v>
      </c>
      <c r="W31" s="16">
        <v>2.5</v>
      </c>
    </row>
    <row r="32" spans="2:23" x14ac:dyDescent="0.35">
      <c r="B32" s="71" t="s">
        <v>17</v>
      </c>
      <c r="C32" s="19"/>
      <c r="D32" s="89">
        <f t="shared" si="0"/>
        <v>0.66666666666666663</v>
      </c>
      <c r="E32" s="7">
        <v>2.0499999999999998</v>
      </c>
      <c r="F32" s="17">
        <v>4.6100000000000003</v>
      </c>
      <c r="G32" s="7">
        <v>3.3</v>
      </c>
      <c r="H32" s="7">
        <v>1.7</v>
      </c>
      <c r="I32" s="7">
        <v>4.4000000000000004</v>
      </c>
      <c r="J32" s="18">
        <v>4</v>
      </c>
      <c r="K32" s="7">
        <v>1.82</v>
      </c>
      <c r="L32" s="7">
        <v>3.67</v>
      </c>
      <c r="M32" s="7">
        <v>1.63</v>
      </c>
      <c r="N32" s="7">
        <v>4.3</v>
      </c>
      <c r="O32" s="7">
        <v>2.97</v>
      </c>
      <c r="P32" s="7">
        <v>5.71</v>
      </c>
      <c r="Q32" s="43">
        <v>1.3</v>
      </c>
      <c r="R32" s="24"/>
      <c r="V32" s="15">
        <v>3</v>
      </c>
      <c r="W32" s="16">
        <v>3</v>
      </c>
    </row>
    <row r="33" spans="2:23" x14ac:dyDescent="0.35">
      <c r="B33" s="71" t="s">
        <v>18</v>
      </c>
      <c r="C33" s="19"/>
      <c r="D33" s="89">
        <f t="shared" si="0"/>
        <v>0.22222222222222221</v>
      </c>
      <c r="E33" s="21">
        <v>1.68</v>
      </c>
      <c r="F33" s="22">
        <v>1.77</v>
      </c>
      <c r="G33" s="21">
        <v>0.5</v>
      </c>
      <c r="H33" s="21">
        <v>0.62</v>
      </c>
      <c r="I33" s="21">
        <v>0.52</v>
      </c>
      <c r="J33" s="18">
        <v>0.4</v>
      </c>
      <c r="K33" s="21">
        <v>0.4</v>
      </c>
      <c r="L33" s="21">
        <v>1.27</v>
      </c>
      <c r="M33" s="21">
        <v>0.51</v>
      </c>
      <c r="N33" s="21">
        <v>1.3</v>
      </c>
      <c r="O33" s="21">
        <v>0.92900000000000005</v>
      </c>
      <c r="P33" s="21">
        <v>1.8</v>
      </c>
      <c r="Q33" s="45">
        <v>0.3</v>
      </c>
      <c r="R33" s="24"/>
      <c r="V33" s="15">
        <v>1</v>
      </c>
      <c r="W33" s="16">
        <v>1</v>
      </c>
    </row>
    <row r="34" spans="2:23" x14ac:dyDescent="0.35">
      <c r="B34" s="69" t="s">
        <v>19</v>
      </c>
      <c r="C34" s="19"/>
      <c r="D34" s="89">
        <f t="shared" si="0"/>
        <v>0.88888888888888884</v>
      </c>
      <c r="E34" s="7">
        <v>2.2999999999999998</v>
      </c>
      <c r="F34" s="1">
        <v>5.7</v>
      </c>
      <c r="G34" s="7">
        <v>4.5</v>
      </c>
      <c r="H34" s="7">
        <v>2.04</v>
      </c>
      <c r="I34" s="7">
        <v>5.8</v>
      </c>
      <c r="J34" s="18">
        <v>3.9</v>
      </c>
      <c r="K34" s="7">
        <v>1.91</v>
      </c>
      <c r="L34" s="7">
        <v>6.17</v>
      </c>
      <c r="M34" s="7">
        <v>2.42</v>
      </c>
      <c r="N34" s="7">
        <v>6.6</v>
      </c>
      <c r="O34" s="7">
        <v>3.512</v>
      </c>
      <c r="P34" s="7">
        <v>6.29</v>
      </c>
      <c r="Q34" s="43">
        <v>1.3</v>
      </c>
      <c r="R34" s="24"/>
      <c r="V34" s="15">
        <v>4.5</v>
      </c>
      <c r="W34" s="16">
        <v>4</v>
      </c>
    </row>
    <row r="36" spans="2:23" x14ac:dyDescent="0.35">
      <c r="C36" s="93" t="s">
        <v>80</v>
      </c>
      <c r="D36" s="87"/>
    </row>
    <row r="37" spans="2:23" ht="101.5" x14ac:dyDescent="0.35">
      <c r="B37" s="3"/>
      <c r="C37" s="8" t="s">
        <v>22</v>
      </c>
      <c r="D37" s="14" t="s">
        <v>27</v>
      </c>
      <c r="E37" s="60" t="s">
        <v>21</v>
      </c>
      <c r="F37" s="61" t="s">
        <v>3</v>
      </c>
      <c r="G37" s="60" t="s">
        <v>4</v>
      </c>
      <c r="H37" s="60" t="s">
        <v>1</v>
      </c>
      <c r="I37" s="60" t="s">
        <v>38</v>
      </c>
      <c r="J37" s="62" t="s">
        <v>39</v>
      </c>
      <c r="K37" s="60" t="s">
        <v>45</v>
      </c>
      <c r="L37" s="60" t="s">
        <v>46</v>
      </c>
      <c r="M37" s="60" t="s">
        <v>26</v>
      </c>
      <c r="N37" s="60" t="s">
        <v>2</v>
      </c>
      <c r="O37" s="60" t="s">
        <v>5</v>
      </c>
      <c r="P37" s="60" t="s">
        <v>6</v>
      </c>
      <c r="Q37" s="63" t="s">
        <v>40</v>
      </c>
      <c r="R37" s="12"/>
    </row>
    <row r="38" spans="2:23" x14ac:dyDescent="0.35">
      <c r="B38" s="69" t="s">
        <v>8</v>
      </c>
      <c r="C38" s="19"/>
      <c r="D38" s="89">
        <f>D25/D$28</f>
        <v>0.66666666666666663</v>
      </c>
      <c r="E38" s="89">
        <f t="shared" ref="E38:Q38" si="1">E25/E$28</f>
        <v>0.94162436548223349</v>
      </c>
      <c r="F38" s="89">
        <f t="shared" si="1"/>
        <v>0.63251879699248115</v>
      </c>
      <c r="G38" s="89">
        <f t="shared" si="1"/>
        <v>0.18867924528301885</v>
      </c>
      <c r="H38" s="89">
        <f t="shared" si="1"/>
        <v>0.78294573643410847</v>
      </c>
      <c r="I38" s="89">
        <f t="shared" si="1"/>
        <v>0.52941176470588236</v>
      </c>
      <c r="J38" s="89">
        <f t="shared" si="1"/>
        <v>1.3424657534246576</v>
      </c>
      <c r="K38" s="89">
        <f t="shared" si="1"/>
        <v>0.81063122923588049</v>
      </c>
      <c r="L38" s="89">
        <f t="shared" si="1"/>
        <v>0.67085076708507663</v>
      </c>
      <c r="M38" s="89">
        <f t="shared" si="1"/>
        <v>0.3672316384180791</v>
      </c>
      <c r="N38" s="89">
        <f t="shared" si="1"/>
        <v>0.41111111111111115</v>
      </c>
      <c r="O38" s="89">
        <f t="shared" si="1"/>
        <v>0.83838383838383845</v>
      </c>
      <c r="P38" s="89">
        <f t="shared" si="1"/>
        <v>0.50353892821031343</v>
      </c>
      <c r="Q38" s="89">
        <f t="shared" si="1"/>
        <v>2.0384615384615383</v>
      </c>
      <c r="R38" s="24"/>
    </row>
    <row r="39" spans="2:23" x14ac:dyDescent="0.35">
      <c r="B39" s="69" t="s">
        <v>9</v>
      </c>
      <c r="C39" s="19"/>
      <c r="D39" s="89">
        <f t="shared" ref="D39:Q47" si="2">D26/D$28</f>
        <v>0.33333333333333331</v>
      </c>
      <c r="E39" s="89">
        <f t="shared" si="2"/>
        <v>0.34771573604060918</v>
      </c>
      <c r="F39" s="89">
        <f t="shared" si="2"/>
        <v>0.31954887218045108</v>
      </c>
      <c r="G39" s="89">
        <f t="shared" si="2"/>
        <v>0.12578616352201258</v>
      </c>
      <c r="H39" s="89">
        <f t="shared" si="2"/>
        <v>0.34496124031007752</v>
      </c>
      <c r="I39" s="89">
        <f t="shared" si="2"/>
        <v>0.27058823529411763</v>
      </c>
      <c r="J39" s="89">
        <f t="shared" si="2"/>
        <v>0.32876712328767121</v>
      </c>
      <c r="K39" s="89">
        <f t="shared" si="2"/>
        <v>0.29568106312292364</v>
      </c>
      <c r="L39" s="89">
        <f t="shared" si="2"/>
        <v>0.26080892608089262</v>
      </c>
      <c r="M39" s="89">
        <f t="shared" si="2"/>
        <v>0.2768361581920904</v>
      </c>
      <c r="N39" s="89">
        <f t="shared" si="2"/>
        <v>0.33333333333333331</v>
      </c>
      <c r="O39" s="89">
        <f t="shared" si="2"/>
        <v>0.2181818181818182</v>
      </c>
      <c r="P39" s="89">
        <f t="shared" si="2"/>
        <v>0.20222446916076844</v>
      </c>
      <c r="Q39" s="89">
        <f t="shared" si="2"/>
        <v>0.42307692307692307</v>
      </c>
      <c r="R39" s="24"/>
    </row>
    <row r="40" spans="2:23" x14ac:dyDescent="0.35">
      <c r="B40" s="69" t="s">
        <v>10</v>
      </c>
      <c r="C40" s="19"/>
      <c r="D40" s="89">
        <f t="shared" si="2"/>
        <v>0.88888888888888884</v>
      </c>
      <c r="E40" s="89">
        <f t="shared" si="2"/>
        <v>0.55837563451776651</v>
      </c>
      <c r="F40" s="89">
        <f t="shared" si="2"/>
        <v>0.50093984962406013</v>
      </c>
      <c r="G40" s="89">
        <f t="shared" si="2"/>
        <v>0.25157232704402516</v>
      </c>
      <c r="H40" s="89">
        <f t="shared" si="2"/>
        <v>0.62403100775193798</v>
      </c>
      <c r="I40" s="89">
        <f t="shared" si="2"/>
        <v>0.52941176470588236</v>
      </c>
      <c r="J40" s="89">
        <f t="shared" si="2"/>
        <v>0.46575342465753422</v>
      </c>
      <c r="K40" s="89">
        <f t="shared" si="2"/>
        <v>0.57475083056478404</v>
      </c>
      <c r="L40" s="89">
        <f t="shared" si="2"/>
        <v>0.70013947001394694</v>
      </c>
      <c r="M40" s="89">
        <f t="shared" si="2"/>
        <v>0.61581920903954801</v>
      </c>
      <c r="N40" s="89">
        <f t="shared" si="2"/>
        <v>0.56666666666666665</v>
      </c>
      <c r="O40" s="89">
        <f t="shared" si="2"/>
        <v>0.64848484848484844</v>
      </c>
      <c r="P40" s="89">
        <f t="shared" si="2"/>
        <v>0.53589484327603631</v>
      </c>
      <c r="Q40" s="89">
        <f t="shared" si="2"/>
        <v>0.38461538461538458</v>
      </c>
      <c r="R40" s="24"/>
    </row>
    <row r="41" spans="2:23" s="87" customFormat="1" x14ac:dyDescent="0.35">
      <c r="B41" s="70" t="s">
        <v>11</v>
      </c>
      <c r="C41" s="20"/>
      <c r="D41" s="90">
        <f t="shared" si="2"/>
        <v>1</v>
      </c>
      <c r="E41" s="90">
        <f t="shared" si="2"/>
        <v>1</v>
      </c>
      <c r="F41" s="90">
        <f t="shared" si="2"/>
        <v>1</v>
      </c>
      <c r="G41" s="90">
        <f t="shared" si="2"/>
        <v>1</v>
      </c>
      <c r="H41" s="90">
        <f t="shared" si="2"/>
        <v>1</v>
      </c>
      <c r="I41" s="90">
        <f t="shared" si="2"/>
        <v>1</v>
      </c>
      <c r="J41" s="90">
        <f t="shared" si="2"/>
        <v>1</v>
      </c>
      <c r="K41" s="90">
        <f t="shared" si="2"/>
        <v>1</v>
      </c>
      <c r="L41" s="90">
        <f t="shared" si="2"/>
        <v>1</v>
      </c>
      <c r="M41" s="90">
        <f t="shared" si="2"/>
        <v>1</v>
      </c>
      <c r="N41" s="90">
        <f t="shared" si="2"/>
        <v>1</v>
      </c>
      <c r="O41" s="90">
        <f t="shared" si="2"/>
        <v>1</v>
      </c>
      <c r="P41" s="90">
        <f t="shared" si="2"/>
        <v>1</v>
      </c>
      <c r="Q41" s="90">
        <f t="shared" si="2"/>
        <v>1</v>
      </c>
      <c r="R41" s="25"/>
    </row>
    <row r="42" spans="2:23" x14ac:dyDescent="0.35">
      <c r="B42" s="69" t="s">
        <v>12</v>
      </c>
      <c r="C42" s="19"/>
      <c r="D42" s="89">
        <f t="shared" si="2"/>
        <v>0.66666666666666663</v>
      </c>
      <c r="E42" s="89">
        <f t="shared" si="2"/>
        <v>0.8375634517766497</v>
      </c>
      <c r="F42" s="89">
        <f t="shared" si="2"/>
        <v>0.68045112781954886</v>
      </c>
      <c r="G42" s="89">
        <f t="shared" si="2"/>
        <v>0.10691823899371068</v>
      </c>
      <c r="H42" s="89">
        <f t="shared" si="2"/>
        <v>0.90697674418604646</v>
      </c>
      <c r="I42" s="89">
        <f t="shared" si="2"/>
        <v>0.75294117647058822</v>
      </c>
      <c r="J42" s="89">
        <f t="shared" si="2"/>
        <v>1.1506849315068495</v>
      </c>
      <c r="K42" s="89">
        <f t="shared" si="2"/>
        <v>0.90365448504983403</v>
      </c>
      <c r="L42" s="89">
        <f t="shared" si="2"/>
        <v>0.70850767085076716</v>
      </c>
      <c r="M42" s="89">
        <f t="shared" si="2"/>
        <v>0.80790960451977401</v>
      </c>
      <c r="N42" s="89">
        <f t="shared" si="2"/>
        <v>0.42222222222222222</v>
      </c>
      <c r="O42" s="89">
        <f t="shared" si="2"/>
        <v>0.61010101010101003</v>
      </c>
      <c r="P42" s="89">
        <f t="shared" si="2"/>
        <v>0.82103134479271977</v>
      </c>
      <c r="Q42" s="89">
        <f t="shared" si="2"/>
        <v>0.53846153846153844</v>
      </c>
      <c r="R42" s="24"/>
    </row>
    <row r="43" spans="2:23" x14ac:dyDescent="0.35">
      <c r="B43" s="69" t="s">
        <v>13</v>
      </c>
      <c r="C43" s="19"/>
      <c r="D43" s="89">
        <f t="shared" si="2"/>
        <v>0.33333333333333331</v>
      </c>
      <c r="E43" s="89">
        <f t="shared" si="2"/>
        <v>0.36802030456852791</v>
      </c>
      <c r="F43" s="89">
        <f t="shared" si="2"/>
        <v>0.23778195488721807</v>
      </c>
      <c r="G43" s="89">
        <f t="shared" si="2"/>
        <v>0.26415094339622641</v>
      </c>
      <c r="H43" s="89">
        <f t="shared" si="2"/>
        <v>0.24031007751937983</v>
      </c>
      <c r="I43" s="89">
        <f t="shared" si="2"/>
        <v>0.19999999999999998</v>
      </c>
      <c r="J43" s="89">
        <f t="shared" si="2"/>
        <v>0.20547945205479454</v>
      </c>
      <c r="K43" s="89">
        <f t="shared" si="2"/>
        <v>0.28239202657807311</v>
      </c>
      <c r="L43" s="89">
        <f t="shared" si="2"/>
        <v>0.44630404463040452</v>
      </c>
      <c r="M43" s="89">
        <f t="shared" si="2"/>
        <v>0.3728813559322034</v>
      </c>
      <c r="N43" s="89">
        <f t="shared" si="2"/>
        <v>0.30000000000000004</v>
      </c>
      <c r="O43" s="89">
        <f t="shared" si="2"/>
        <v>0.36606060606060603</v>
      </c>
      <c r="P43" s="89">
        <f t="shared" si="2"/>
        <v>0.32659251769464104</v>
      </c>
      <c r="Q43" s="89">
        <f t="shared" si="2"/>
        <v>0.46153846153846151</v>
      </c>
      <c r="R43" s="24"/>
    </row>
    <row r="44" spans="2:23" x14ac:dyDescent="0.35">
      <c r="B44" s="69" t="s">
        <v>15</v>
      </c>
      <c r="C44" s="19"/>
      <c r="D44" s="89">
        <f t="shared" si="2"/>
        <v>0.55555555555555558</v>
      </c>
      <c r="E44" s="89">
        <f t="shared" si="2"/>
        <v>1.0634517766497462</v>
      </c>
      <c r="F44" s="89">
        <f t="shared" si="2"/>
        <v>0.69172932330827064</v>
      </c>
      <c r="G44" s="89">
        <f t="shared" si="2"/>
        <v>0.68553459119496851</v>
      </c>
      <c r="H44" s="89">
        <f t="shared" si="2"/>
        <v>0.5968992248062015</v>
      </c>
      <c r="I44" s="89">
        <f t="shared" si="2"/>
        <v>0.51764705882352946</v>
      </c>
      <c r="J44" s="89">
        <f t="shared" si="2"/>
        <v>1.1369863013698631</v>
      </c>
      <c r="K44" s="89">
        <f t="shared" si="2"/>
        <v>0.48172757475083061</v>
      </c>
      <c r="L44" s="89">
        <f t="shared" si="2"/>
        <v>0.72245467224546722</v>
      </c>
      <c r="M44" s="89">
        <f t="shared" si="2"/>
        <v>0.98305084745762705</v>
      </c>
      <c r="N44" s="89">
        <f t="shared" si="2"/>
        <v>0.56666666666666665</v>
      </c>
      <c r="O44" s="89">
        <f t="shared" si="2"/>
        <v>1.0822222222222222</v>
      </c>
      <c r="P44" s="89">
        <f t="shared" si="2"/>
        <v>1.1648129423660263</v>
      </c>
      <c r="Q44" s="89">
        <f t="shared" si="2"/>
        <v>1.1923076923076923</v>
      </c>
      <c r="R44" s="24"/>
    </row>
    <row r="45" spans="2:23" x14ac:dyDescent="0.35">
      <c r="B45" s="71" t="s">
        <v>17</v>
      </c>
      <c r="C45" s="19"/>
      <c r="D45" s="89">
        <f t="shared" si="2"/>
        <v>0.66666666666666663</v>
      </c>
      <c r="E45" s="89">
        <f t="shared" si="2"/>
        <v>0.52030456852791873</v>
      </c>
      <c r="F45" s="89">
        <f t="shared" si="2"/>
        <v>0.43327067669172931</v>
      </c>
      <c r="G45" s="89">
        <f t="shared" si="2"/>
        <v>0.20754716981132074</v>
      </c>
      <c r="H45" s="89">
        <f t="shared" si="2"/>
        <v>0.65891472868217049</v>
      </c>
      <c r="I45" s="89">
        <f t="shared" si="2"/>
        <v>0.51764705882352946</v>
      </c>
      <c r="J45" s="89">
        <f t="shared" si="2"/>
        <v>0.54794520547945202</v>
      </c>
      <c r="K45" s="89">
        <f t="shared" si="2"/>
        <v>0.60465116279069775</v>
      </c>
      <c r="L45" s="89">
        <f t="shared" si="2"/>
        <v>0.51185495118549507</v>
      </c>
      <c r="M45" s="89">
        <f t="shared" si="2"/>
        <v>0.46045197740112992</v>
      </c>
      <c r="N45" s="89">
        <f t="shared" si="2"/>
        <v>0.47777777777777775</v>
      </c>
      <c r="O45" s="89">
        <f t="shared" si="2"/>
        <v>0.6</v>
      </c>
      <c r="P45" s="89">
        <f t="shared" si="2"/>
        <v>0.57735085945399389</v>
      </c>
      <c r="Q45" s="89">
        <f t="shared" si="2"/>
        <v>0.5</v>
      </c>
      <c r="R45" s="24"/>
    </row>
    <row r="46" spans="2:23" x14ac:dyDescent="0.35">
      <c r="B46" s="71" t="s">
        <v>18</v>
      </c>
      <c r="C46" s="19"/>
      <c r="D46" s="89">
        <f t="shared" si="2"/>
        <v>0.22222222222222221</v>
      </c>
      <c r="E46" s="89">
        <f t="shared" si="2"/>
        <v>0.42639593908629442</v>
      </c>
      <c r="F46" s="89">
        <f t="shared" si="2"/>
        <v>0.16635338345864661</v>
      </c>
      <c r="G46" s="89">
        <f t="shared" si="2"/>
        <v>3.1446540880503145E-2</v>
      </c>
      <c r="H46" s="89">
        <f t="shared" si="2"/>
        <v>0.24031007751937983</v>
      </c>
      <c r="I46" s="89">
        <f t="shared" si="2"/>
        <v>6.1176470588235297E-2</v>
      </c>
      <c r="J46" s="89">
        <f t="shared" si="2"/>
        <v>5.4794520547945209E-2</v>
      </c>
      <c r="K46" s="89">
        <f t="shared" si="2"/>
        <v>0.13289036544850499</v>
      </c>
      <c r="L46" s="89">
        <f t="shared" si="2"/>
        <v>0.17712691771269179</v>
      </c>
      <c r="M46" s="89">
        <f t="shared" si="2"/>
        <v>0.1440677966101695</v>
      </c>
      <c r="N46" s="89">
        <f t="shared" si="2"/>
        <v>0.14444444444444446</v>
      </c>
      <c r="O46" s="89">
        <f t="shared" si="2"/>
        <v>0.18767676767676769</v>
      </c>
      <c r="P46" s="89">
        <f t="shared" si="2"/>
        <v>0.18200202224469161</v>
      </c>
      <c r="Q46" s="89">
        <f t="shared" si="2"/>
        <v>0.11538461538461538</v>
      </c>
      <c r="R46" s="24"/>
    </row>
    <row r="47" spans="2:23" x14ac:dyDescent="0.35">
      <c r="B47" s="69" t="s">
        <v>19</v>
      </c>
      <c r="C47" s="19"/>
      <c r="D47" s="89">
        <f t="shared" si="2"/>
        <v>0.88888888888888884</v>
      </c>
      <c r="E47" s="89">
        <f t="shared" si="2"/>
        <v>0.58375634517766495</v>
      </c>
      <c r="F47" s="89">
        <f t="shared" si="2"/>
        <v>0.5357142857142857</v>
      </c>
      <c r="G47" s="89">
        <f t="shared" si="2"/>
        <v>0.28301886792452829</v>
      </c>
      <c r="H47" s="89">
        <f t="shared" si="2"/>
        <v>0.79069767441860461</v>
      </c>
      <c r="I47" s="89">
        <f t="shared" si="2"/>
        <v>0.68235294117647061</v>
      </c>
      <c r="J47" s="89">
        <f t="shared" si="2"/>
        <v>0.53424657534246578</v>
      </c>
      <c r="K47" s="89">
        <f t="shared" si="2"/>
        <v>0.63455149501661134</v>
      </c>
      <c r="L47" s="89">
        <f t="shared" si="2"/>
        <v>0.86052998605299857</v>
      </c>
      <c r="M47" s="89">
        <f t="shared" si="2"/>
        <v>0.68361581920903947</v>
      </c>
      <c r="N47" s="89">
        <f t="shared" si="2"/>
        <v>0.73333333333333328</v>
      </c>
      <c r="O47" s="89">
        <f t="shared" si="2"/>
        <v>0.70949494949494951</v>
      </c>
      <c r="P47" s="89">
        <f t="shared" si="2"/>
        <v>0.63599595551061672</v>
      </c>
      <c r="Q47" s="89">
        <f t="shared" si="2"/>
        <v>0.5</v>
      </c>
      <c r="R47" s="24"/>
    </row>
  </sheetData>
  <sheetProtection password="CF27" sheet="1" objects="1" scenarios="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
  <sheetViews>
    <sheetView topLeftCell="A40" workbookViewId="0">
      <selection activeCell="B21" sqref="B21:B30"/>
    </sheetView>
  </sheetViews>
  <sheetFormatPr defaultRowHeight="14.5" x14ac:dyDescent="0.35"/>
  <cols>
    <col min="3" max="3" width="6.7265625" customWidth="1"/>
    <col min="4" max="4" width="10.7265625" bestFit="1" customWidth="1"/>
    <col min="6" max="6" width="6.36328125" bestFit="1" customWidth="1"/>
    <col min="7" max="7" width="9.26953125" bestFit="1" customWidth="1"/>
    <col min="8" max="8" width="8.6328125" customWidth="1"/>
    <col min="9" max="9" width="11.6328125" bestFit="1" customWidth="1"/>
    <col min="10" max="10" width="8.1796875" bestFit="1" customWidth="1"/>
  </cols>
  <sheetData>
    <row r="1" spans="2:10" x14ac:dyDescent="0.35">
      <c r="B1" s="26" t="s">
        <v>78</v>
      </c>
    </row>
    <row r="2" spans="2:10" x14ac:dyDescent="0.35">
      <c r="B2" t="s">
        <v>79</v>
      </c>
    </row>
    <row r="3" spans="2:10" x14ac:dyDescent="0.35">
      <c r="B3" s="26" t="s">
        <v>51</v>
      </c>
    </row>
    <row r="4" spans="2:10" ht="15.5" x14ac:dyDescent="0.35">
      <c r="B4" s="75" t="s">
        <v>52</v>
      </c>
      <c r="C4" s="76" t="s">
        <v>53</v>
      </c>
      <c r="D4" s="76" t="s">
        <v>54</v>
      </c>
      <c r="E4" s="76" t="s">
        <v>55</v>
      </c>
      <c r="F4" s="76" t="s">
        <v>56</v>
      </c>
      <c r="G4" s="76" t="s">
        <v>57</v>
      </c>
      <c r="H4" s="76" t="s">
        <v>58</v>
      </c>
      <c r="I4" s="76" t="s">
        <v>59</v>
      </c>
      <c r="J4" s="1" t="s">
        <v>60</v>
      </c>
    </row>
    <row r="5" spans="2:10" ht="15.5" x14ac:dyDescent="0.35">
      <c r="B5" s="85" t="s">
        <v>61</v>
      </c>
      <c r="C5" s="77">
        <v>0.94</v>
      </c>
      <c r="D5" s="77">
        <v>1.3</v>
      </c>
      <c r="E5" s="77">
        <v>0.72099999999999997</v>
      </c>
      <c r="F5" s="77">
        <v>0.54700000000000004</v>
      </c>
      <c r="G5" s="77">
        <v>0.88200000000000001</v>
      </c>
      <c r="H5" s="77">
        <v>0.77800000000000002</v>
      </c>
      <c r="I5" s="77">
        <v>0.69599999999999995</v>
      </c>
      <c r="J5" s="78">
        <v>3</v>
      </c>
    </row>
    <row r="6" spans="2:10" ht="15.5" x14ac:dyDescent="0.35">
      <c r="B6" s="85" t="s">
        <v>62</v>
      </c>
      <c r="C6" s="77">
        <v>0.41</v>
      </c>
      <c r="D6" s="77">
        <v>0.505</v>
      </c>
      <c r="E6" s="77">
        <v>0.32400000000000001</v>
      </c>
      <c r="F6" s="77">
        <v>0.28799999999999998</v>
      </c>
      <c r="G6" s="77">
        <v>0.47199999999999998</v>
      </c>
      <c r="H6" s="77">
        <v>0.44400000000000001</v>
      </c>
      <c r="I6" s="77">
        <v>0.28199999999999997</v>
      </c>
      <c r="J6" s="78">
        <v>1.5</v>
      </c>
    </row>
    <row r="7" spans="2:10" ht="15.5" x14ac:dyDescent="0.35">
      <c r="B7" s="85" t="s">
        <v>63</v>
      </c>
      <c r="C7" s="77">
        <v>0.73299999999999998</v>
      </c>
      <c r="D7" s="77">
        <v>0.94399999999999995</v>
      </c>
      <c r="E7" s="77">
        <v>0.63600000000000001</v>
      </c>
      <c r="F7" s="77">
        <v>0.63800000000000001</v>
      </c>
      <c r="G7" s="77">
        <v>0.85399999999999998</v>
      </c>
      <c r="H7" s="77">
        <v>0.83499999999999996</v>
      </c>
      <c r="I7" s="77">
        <v>0.69</v>
      </c>
      <c r="J7" s="78">
        <v>4</v>
      </c>
    </row>
    <row r="8" spans="2:10" ht="15.5" x14ac:dyDescent="0.35">
      <c r="B8" s="85" t="s">
        <v>64</v>
      </c>
      <c r="C8" s="77">
        <v>1.234</v>
      </c>
      <c r="D8" s="77">
        <v>1.514</v>
      </c>
      <c r="E8" s="77">
        <v>1.544</v>
      </c>
      <c r="F8" s="77">
        <v>1.4139999999999999</v>
      </c>
      <c r="G8" s="77">
        <v>2.4569999999999999</v>
      </c>
      <c r="H8" s="77">
        <v>2.6840000000000002</v>
      </c>
      <c r="I8" s="77">
        <v>1.661</v>
      </c>
      <c r="J8" s="78">
        <v>4.5</v>
      </c>
    </row>
    <row r="9" spans="2:10" ht="15.5" x14ac:dyDescent="0.35">
      <c r="B9" s="85" t="s">
        <v>65</v>
      </c>
      <c r="C9" s="77">
        <v>0.99299999999999999</v>
      </c>
      <c r="D9" s="77">
        <v>2.02</v>
      </c>
      <c r="E9" s="77">
        <v>1.4650000000000001</v>
      </c>
      <c r="F9" s="77">
        <v>0.82099999999999995</v>
      </c>
      <c r="G9" s="77">
        <v>0.76500000000000001</v>
      </c>
      <c r="H9" s="77">
        <v>1.9750000000000001</v>
      </c>
      <c r="I9" s="77">
        <v>0.48699999999999999</v>
      </c>
      <c r="J9" s="78">
        <v>3</v>
      </c>
    </row>
    <row r="10" spans="2:10" ht="15.5" x14ac:dyDescent="0.35">
      <c r="B10" s="85" t="s">
        <v>66</v>
      </c>
      <c r="C10" s="77">
        <v>0.247</v>
      </c>
      <c r="D10" s="77">
        <v>0.25800000000000001</v>
      </c>
      <c r="E10" s="77">
        <v>0.222</v>
      </c>
      <c r="F10" s="77">
        <v>0.33200000000000002</v>
      </c>
      <c r="G10" s="77">
        <v>0.39300000000000002</v>
      </c>
      <c r="H10" s="77">
        <v>0.40100000000000002</v>
      </c>
      <c r="I10" s="77">
        <v>0.34300000000000003</v>
      </c>
      <c r="J10" s="78">
        <v>1.5</v>
      </c>
    </row>
    <row r="11" spans="2:10" ht="15.5" x14ac:dyDescent="0.35">
      <c r="B11" s="85" t="s">
        <v>67</v>
      </c>
      <c r="C11" s="77">
        <v>0.21</v>
      </c>
      <c r="D11" s="77">
        <v>0.25</v>
      </c>
      <c r="E11" s="77">
        <v>0.20599999999999999</v>
      </c>
      <c r="F11" s="77">
        <v>0.16500000000000001</v>
      </c>
      <c r="G11" s="77">
        <v>0.307</v>
      </c>
      <c r="H11" s="77">
        <v>0.32300000000000001</v>
      </c>
      <c r="I11" s="77">
        <v>0.155</v>
      </c>
      <c r="J11" s="78"/>
    </row>
    <row r="12" spans="2:10" ht="15.5" x14ac:dyDescent="0.35">
      <c r="B12" s="85" t="s">
        <v>68</v>
      </c>
      <c r="C12" s="77">
        <v>0.76400000000000001</v>
      </c>
      <c r="D12" s="77">
        <v>0.99099999999999999</v>
      </c>
      <c r="E12" s="77">
        <v>0.76800000000000002</v>
      </c>
      <c r="F12" s="77">
        <v>0.68400000000000005</v>
      </c>
      <c r="G12" s="77">
        <v>1.123</v>
      </c>
      <c r="H12" s="77">
        <v>1.163</v>
      </c>
      <c r="I12" s="77">
        <v>0.76800000000000002</v>
      </c>
      <c r="J12" s="78">
        <v>2.5</v>
      </c>
    </row>
    <row r="13" spans="2:10" ht="15.5" x14ac:dyDescent="0.35">
      <c r="B13" s="85" t="s">
        <v>69</v>
      </c>
      <c r="C13" s="77">
        <v>0.39200000000000002</v>
      </c>
      <c r="D13" s="77">
        <v>0.39300000000000002</v>
      </c>
      <c r="E13" s="77">
        <v>0.50800000000000001</v>
      </c>
      <c r="F13" s="77">
        <v>0.32800000000000001</v>
      </c>
      <c r="G13" s="77">
        <v>0.503</v>
      </c>
      <c r="H13" s="77">
        <v>0.58399999999999996</v>
      </c>
      <c r="I13" s="77">
        <v>0.36199999999999999</v>
      </c>
      <c r="J13" s="78"/>
    </row>
    <row r="14" spans="2:10" ht="15.5" x14ac:dyDescent="0.35">
      <c r="B14" s="85" t="s">
        <v>70</v>
      </c>
      <c r="C14" s="77">
        <v>0.622</v>
      </c>
      <c r="D14" s="77">
        <v>0.80700000000000005</v>
      </c>
      <c r="E14" s="77">
        <v>0.55300000000000005</v>
      </c>
      <c r="F14" s="77">
        <v>0.57099999999999995</v>
      </c>
      <c r="G14" s="77">
        <v>0.745</v>
      </c>
      <c r="H14" s="77">
        <v>0.72699999999999998</v>
      </c>
      <c r="I14" s="77">
        <v>0.6</v>
      </c>
      <c r="J14" s="78">
        <v>3</v>
      </c>
    </row>
    <row r="15" spans="2:10" ht="15.5" x14ac:dyDescent="0.35">
      <c r="B15" s="85" t="s">
        <v>18</v>
      </c>
      <c r="C15" s="77">
        <v>0.21199999999999999</v>
      </c>
      <c r="D15" s="77">
        <v>0.25700000000000001</v>
      </c>
      <c r="E15" s="77">
        <v>0.14199999999999999</v>
      </c>
      <c r="F15" s="77">
        <v>0.129</v>
      </c>
      <c r="G15" s="77">
        <v>0.17199999999999999</v>
      </c>
      <c r="H15" s="77">
        <v>0.161</v>
      </c>
      <c r="I15" s="77">
        <v>0.14099999999999999</v>
      </c>
      <c r="J15" s="78">
        <v>1</v>
      </c>
    </row>
    <row r="16" spans="2:10" ht="15.5" x14ac:dyDescent="0.35">
      <c r="B16" s="85" t="s">
        <v>71</v>
      </c>
      <c r="C16" s="77">
        <v>0.81799999999999995</v>
      </c>
      <c r="D16" s="77">
        <v>1.018</v>
      </c>
      <c r="E16" s="77">
        <v>0.71799999999999997</v>
      </c>
      <c r="F16" s="77">
        <v>0.77800000000000002</v>
      </c>
      <c r="G16" s="77">
        <v>1.006</v>
      </c>
      <c r="H16" s="77">
        <v>0.96299999999999997</v>
      </c>
      <c r="I16" s="77">
        <v>0.78</v>
      </c>
      <c r="J16" s="78">
        <v>4</v>
      </c>
    </row>
    <row r="17" spans="2:11" ht="15.5" x14ac:dyDescent="0.35">
      <c r="B17" s="85"/>
      <c r="C17" s="77"/>
      <c r="D17" s="77"/>
      <c r="E17" s="77"/>
      <c r="F17" s="77"/>
      <c r="G17" s="77"/>
      <c r="H17" s="77"/>
      <c r="I17" s="77"/>
      <c r="J17" s="78"/>
    </row>
    <row r="18" spans="2:11" ht="15.5" x14ac:dyDescent="0.35">
      <c r="B18" s="86" t="s">
        <v>84</v>
      </c>
      <c r="C18" s="87"/>
      <c r="D18" s="87"/>
      <c r="E18" s="87"/>
      <c r="F18" s="87"/>
      <c r="G18" s="87"/>
      <c r="H18" s="87"/>
      <c r="I18" s="87"/>
    </row>
    <row r="19" spans="2:11" x14ac:dyDescent="0.35">
      <c r="C19" s="26" t="s">
        <v>81</v>
      </c>
    </row>
    <row r="20" spans="2:11" x14ac:dyDescent="0.35">
      <c r="C20" s="1" t="s">
        <v>53</v>
      </c>
      <c r="D20" s="1" t="s">
        <v>54</v>
      </c>
      <c r="E20" s="1" t="s">
        <v>55</v>
      </c>
      <c r="F20" s="1" t="s">
        <v>56</v>
      </c>
      <c r="G20" s="1" t="s">
        <v>57</v>
      </c>
      <c r="H20" s="1" t="s">
        <v>58</v>
      </c>
      <c r="I20" s="1" t="s">
        <v>59</v>
      </c>
      <c r="J20" s="1" t="s">
        <v>60</v>
      </c>
      <c r="K20" s="1" t="s">
        <v>82</v>
      </c>
    </row>
    <row r="21" spans="2:11" x14ac:dyDescent="0.35">
      <c r="B21" s="79" t="s">
        <v>8</v>
      </c>
      <c r="C21" s="88">
        <f>C5</f>
        <v>0.94</v>
      </c>
      <c r="D21" s="88">
        <f t="shared" ref="D21:J21" si="0">D5</f>
        <v>1.3</v>
      </c>
      <c r="E21" s="88">
        <f t="shared" si="0"/>
        <v>0.72099999999999997</v>
      </c>
      <c r="F21" s="88">
        <f t="shared" si="0"/>
        <v>0.54700000000000004</v>
      </c>
      <c r="G21" s="88">
        <f t="shared" si="0"/>
        <v>0.88200000000000001</v>
      </c>
      <c r="H21" s="88">
        <f t="shared" si="0"/>
        <v>0.77800000000000002</v>
      </c>
      <c r="I21" s="88">
        <f t="shared" si="0"/>
        <v>0.69599999999999995</v>
      </c>
      <c r="J21" s="88">
        <f t="shared" si="0"/>
        <v>3</v>
      </c>
      <c r="K21">
        <v>2.81</v>
      </c>
    </row>
    <row r="22" spans="2:11" x14ac:dyDescent="0.35">
      <c r="B22" s="79" t="s">
        <v>9</v>
      </c>
      <c r="C22" s="88">
        <f t="shared" ref="C22:J22" si="1">C6</f>
        <v>0.41</v>
      </c>
      <c r="D22" s="88">
        <f t="shared" si="1"/>
        <v>0.505</v>
      </c>
      <c r="E22" s="88">
        <f t="shared" si="1"/>
        <v>0.32400000000000001</v>
      </c>
      <c r="F22" s="88">
        <f t="shared" si="1"/>
        <v>0.28799999999999998</v>
      </c>
      <c r="G22" s="88">
        <f t="shared" si="1"/>
        <v>0.47199999999999998</v>
      </c>
      <c r="H22" s="88">
        <f t="shared" si="1"/>
        <v>0.44400000000000001</v>
      </c>
      <c r="I22" s="88">
        <f t="shared" si="1"/>
        <v>0.28199999999999997</v>
      </c>
      <c r="J22" s="88">
        <f t="shared" si="1"/>
        <v>1.5</v>
      </c>
      <c r="K22">
        <v>1.08</v>
      </c>
    </row>
    <row r="23" spans="2:11" x14ac:dyDescent="0.35">
      <c r="B23" s="79" t="s">
        <v>10</v>
      </c>
      <c r="C23" s="88">
        <f t="shared" ref="C23:J23" si="2">C7</f>
        <v>0.73299999999999998</v>
      </c>
      <c r="D23" s="88">
        <f t="shared" si="2"/>
        <v>0.94399999999999995</v>
      </c>
      <c r="E23" s="88">
        <f t="shared" si="2"/>
        <v>0.63600000000000001</v>
      </c>
      <c r="F23" s="88">
        <f t="shared" si="2"/>
        <v>0.63800000000000001</v>
      </c>
      <c r="G23" s="88">
        <f t="shared" si="2"/>
        <v>0.85399999999999998</v>
      </c>
      <c r="H23" s="88">
        <f t="shared" si="2"/>
        <v>0.83499999999999996</v>
      </c>
      <c r="I23" s="88">
        <f t="shared" si="2"/>
        <v>0.69</v>
      </c>
      <c r="J23" s="88">
        <f t="shared" si="2"/>
        <v>4</v>
      </c>
      <c r="K23">
        <v>1.96</v>
      </c>
    </row>
    <row r="24" spans="2:11" x14ac:dyDescent="0.35">
      <c r="B24" s="79" t="s">
        <v>11</v>
      </c>
      <c r="C24" s="88">
        <f t="shared" ref="C24:J24" si="3">C8</f>
        <v>1.234</v>
      </c>
      <c r="D24" s="88">
        <f t="shared" si="3"/>
        <v>1.514</v>
      </c>
      <c r="E24" s="88">
        <f t="shared" si="3"/>
        <v>1.544</v>
      </c>
      <c r="F24" s="88">
        <f t="shared" si="3"/>
        <v>1.4139999999999999</v>
      </c>
      <c r="G24" s="88">
        <f t="shared" si="3"/>
        <v>2.4569999999999999</v>
      </c>
      <c r="H24" s="88">
        <f t="shared" si="3"/>
        <v>2.6840000000000002</v>
      </c>
      <c r="I24" s="88">
        <f t="shared" si="3"/>
        <v>1.661</v>
      </c>
      <c r="J24" s="88">
        <f t="shared" si="3"/>
        <v>4.5</v>
      </c>
      <c r="K24">
        <v>3.23</v>
      </c>
    </row>
    <row r="25" spans="2:11" x14ac:dyDescent="0.35">
      <c r="B25" s="79" t="s">
        <v>12</v>
      </c>
      <c r="C25" s="88">
        <f t="shared" ref="C25:J25" si="4">C9</f>
        <v>0.99299999999999999</v>
      </c>
      <c r="D25" s="88">
        <f t="shared" si="4"/>
        <v>2.02</v>
      </c>
      <c r="E25" s="88">
        <f t="shared" si="4"/>
        <v>1.4650000000000001</v>
      </c>
      <c r="F25" s="88">
        <f t="shared" si="4"/>
        <v>0.82099999999999995</v>
      </c>
      <c r="G25" s="88">
        <f t="shared" si="4"/>
        <v>0.76500000000000001</v>
      </c>
      <c r="H25" s="88">
        <f t="shared" si="4"/>
        <v>1.9750000000000001</v>
      </c>
      <c r="I25" s="88">
        <f t="shared" si="4"/>
        <v>0.48699999999999999</v>
      </c>
      <c r="J25" s="88">
        <f t="shared" si="4"/>
        <v>3</v>
      </c>
      <c r="K25">
        <v>2.73</v>
      </c>
    </row>
    <row r="26" spans="2:11" x14ac:dyDescent="0.35">
      <c r="B26" s="79" t="s">
        <v>13</v>
      </c>
      <c r="C26" s="88">
        <f t="shared" ref="C26:J26" si="5">C10+C11</f>
        <v>0.45699999999999996</v>
      </c>
      <c r="D26" s="88">
        <f t="shared" si="5"/>
        <v>0.50800000000000001</v>
      </c>
      <c r="E26" s="88">
        <f t="shared" si="5"/>
        <v>0.42799999999999999</v>
      </c>
      <c r="F26" s="88">
        <f t="shared" si="5"/>
        <v>0.497</v>
      </c>
      <c r="G26" s="88">
        <f t="shared" si="5"/>
        <v>0.7</v>
      </c>
      <c r="H26" s="88">
        <f t="shared" si="5"/>
        <v>0.72399999999999998</v>
      </c>
      <c r="I26" s="88">
        <f t="shared" si="5"/>
        <v>0.498</v>
      </c>
      <c r="J26" s="88">
        <f t="shared" si="5"/>
        <v>1.5</v>
      </c>
      <c r="K26" s="88">
        <f>0.63+0.61</f>
        <v>1.24</v>
      </c>
    </row>
    <row r="27" spans="2:11" x14ac:dyDescent="0.35">
      <c r="B27" s="79" t="s">
        <v>15</v>
      </c>
      <c r="C27" s="88">
        <f t="shared" ref="C27:J27" si="6">C12+C13</f>
        <v>1.1560000000000001</v>
      </c>
      <c r="D27" s="88">
        <f t="shared" si="6"/>
        <v>1.3839999999999999</v>
      </c>
      <c r="E27" s="88">
        <f t="shared" si="6"/>
        <v>1.276</v>
      </c>
      <c r="F27" s="88">
        <f t="shared" si="6"/>
        <v>1.012</v>
      </c>
      <c r="G27" s="88">
        <f t="shared" si="6"/>
        <v>1.6259999999999999</v>
      </c>
      <c r="H27" s="88">
        <f t="shared" si="6"/>
        <v>1.7469999999999999</v>
      </c>
      <c r="I27" s="88">
        <f t="shared" si="6"/>
        <v>1.1299999999999999</v>
      </c>
      <c r="J27" s="88">
        <f t="shared" si="6"/>
        <v>2.5</v>
      </c>
      <c r="K27" s="88">
        <f>2.05+1.42</f>
        <v>3.4699999999999998</v>
      </c>
    </row>
    <row r="28" spans="2:11" x14ac:dyDescent="0.35">
      <c r="B28" s="79" t="s">
        <v>17</v>
      </c>
      <c r="C28" s="88">
        <f t="shared" ref="C28:J28" si="7">C14</f>
        <v>0.622</v>
      </c>
      <c r="D28" s="88">
        <f t="shared" si="7"/>
        <v>0.80700000000000005</v>
      </c>
      <c r="E28" s="88">
        <f t="shared" si="7"/>
        <v>0.55300000000000005</v>
      </c>
      <c r="F28" s="88">
        <f t="shared" si="7"/>
        <v>0.57099999999999995</v>
      </c>
      <c r="G28" s="88">
        <f t="shared" si="7"/>
        <v>0.745</v>
      </c>
      <c r="H28" s="88">
        <f t="shared" si="7"/>
        <v>0.72699999999999998</v>
      </c>
      <c r="I28" s="88">
        <f t="shared" si="7"/>
        <v>0.6</v>
      </c>
      <c r="J28" s="88">
        <f t="shared" si="7"/>
        <v>3</v>
      </c>
      <c r="K28">
        <v>1.72</v>
      </c>
    </row>
    <row r="29" spans="2:11" x14ac:dyDescent="0.35">
      <c r="B29" s="79" t="s">
        <v>18</v>
      </c>
      <c r="C29" s="88">
        <f t="shared" ref="C29:J29" si="8">C15</f>
        <v>0.21199999999999999</v>
      </c>
      <c r="D29" s="88">
        <f t="shared" si="8"/>
        <v>0.25700000000000001</v>
      </c>
      <c r="E29" s="88">
        <f t="shared" si="8"/>
        <v>0.14199999999999999</v>
      </c>
      <c r="F29" s="88">
        <f t="shared" si="8"/>
        <v>0.129</v>
      </c>
      <c r="G29" s="88">
        <f t="shared" si="8"/>
        <v>0.17199999999999999</v>
      </c>
      <c r="H29" s="88">
        <f t="shared" si="8"/>
        <v>0.161</v>
      </c>
      <c r="I29" s="88">
        <f t="shared" si="8"/>
        <v>0.14099999999999999</v>
      </c>
      <c r="J29" s="88">
        <f t="shared" si="8"/>
        <v>1</v>
      </c>
      <c r="K29">
        <v>0.59299999999999997</v>
      </c>
    </row>
    <row r="30" spans="2:11" x14ac:dyDescent="0.35">
      <c r="B30" s="79" t="s">
        <v>19</v>
      </c>
      <c r="C30" s="88">
        <f t="shared" ref="C30:J30" si="9">C16</f>
        <v>0.81799999999999995</v>
      </c>
      <c r="D30" s="88">
        <f t="shared" si="9"/>
        <v>1.018</v>
      </c>
      <c r="E30" s="88">
        <f t="shared" si="9"/>
        <v>0.71799999999999997</v>
      </c>
      <c r="F30" s="88">
        <f t="shared" si="9"/>
        <v>0.77800000000000002</v>
      </c>
      <c r="G30" s="88">
        <f t="shared" si="9"/>
        <v>1.006</v>
      </c>
      <c r="H30" s="88">
        <f t="shared" si="9"/>
        <v>0.96299999999999997</v>
      </c>
      <c r="I30" s="88">
        <f t="shared" si="9"/>
        <v>0.78</v>
      </c>
      <c r="J30" s="88">
        <f t="shared" si="9"/>
        <v>4</v>
      </c>
      <c r="K30">
        <v>2.1</v>
      </c>
    </row>
    <row r="34" spans="2:10" x14ac:dyDescent="0.35">
      <c r="C34" s="26" t="s">
        <v>72</v>
      </c>
    </row>
    <row r="35" spans="2:10" x14ac:dyDescent="0.35">
      <c r="C35" s="1" t="s">
        <v>53</v>
      </c>
      <c r="D35" s="1" t="s">
        <v>54</v>
      </c>
      <c r="E35" s="1" t="s">
        <v>55</v>
      </c>
      <c r="F35" s="1" t="s">
        <v>56</v>
      </c>
      <c r="G35" s="1" t="s">
        <v>57</v>
      </c>
      <c r="H35" s="1" t="s">
        <v>58</v>
      </c>
      <c r="I35" s="1" t="s">
        <v>59</v>
      </c>
      <c r="J35" s="1" t="s">
        <v>60</v>
      </c>
    </row>
    <row r="36" spans="2:10" x14ac:dyDescent="0.35">
      <c r="B36" s="79" t="s">
        <v>8</v>
      </c>
      <c r="C36" s="80">
        <f t="shared" ref="C36:J40" si="10">C5/C$8</f>
        <v>0.7617504051863857</v>
      </c>
      <c r="D36" s="80">
        <f t="shared" si="10"/>
        <v>0.85865257595772793</v>
      </c>
      <c r="E36" s="80">
        <f t="shared" si="10"/>
        <v>0.46696891191709844</v>
      </c>
      <c r="F36" s="80">
        <f t="shared" si="10"/>
        <v>0.38684582743988688</v>
      </c>
      <c r="G36" s="80">
        <f t="shared" si="10"/>
        <v>0.35897435897435898</v>
      </c>
      <c r="H36" s="80">
        <f t="shared" si="10"/>
        <v>0.28986587183308493</v>
      </c>
      <c r="I36" s="80">
        <f t="shared" si="10"/>
        <v>0.41902468392534614</v>
      </c>
      <c r="J36" s="80">
        <f t="shared" si="10"/>
        <v>0.66666666666666663</v>
      </c>
    </row>
    <row r="37" spans="2:10" x14ac:dyDescent="0.35">
      <c r="B37" s="79" t="s">
        <v>9</v>
      </c>
      <c r="C37" s="80">
        <f t="shared" si="10"/>
        <v>0.33225283630470015</v>
      </c>
      <c r="D37" s="80">
        <f t="shared" si="10"/>
        <v>0.33355350066050199</v>
      </c>
      <c r="E37" s="80">
        <f t="shared" si="10"/>
        <v>0.20984455958549222</v>
      </c>
      <c r="F37" s="80">
        <f t="shared" si="10"/>
        <v>0.20367751060820366</v>
      </c>
      <c r="G37" s="80">
        <f t="shared" si="10"/>
        <v>0.19210419210419211</v>
      </c>
      <c r="H37" s="80">
        <f t="shared" si="10"/>
        <v>0.16542473919523099</v>
      </c>
      <c r="I37" s="80">
        <f t="shared" si="10"/>
        <v>0.16977724262492472</v>
      </c>
      <c r="J37" s="80">
        <f t="shared" si="10"/>
        <v>0.33333333333333331</v>
      </c>
    </row>
    <row r="38" spans="2:10" x14ac:dyDescent="0.35">
      <c r="B38" s="79" t="s">
        <v>10</v>
      </c>
      <c r="C38" s="80">
        <f t="shared" si="10"/>
        <v>0.59400324149108585</v>
      </c>
      <c r="D38" s="80">
        <f t="shared" si="10"/>
        <v>0.62351387054161156</v>
      </c>
      <c r="E38" s="80">
        <f t="shared" si="10"/>
        <v>0.41191709844559588</v>
      </c>
      <c r="F38" s="80">
        <f t="shared" si="10"/>
        <v>0.45120226308345124</v>
      </c>
      <c r="G38" s="80">
        <f t="shared" si="10"/>
        <v>0.3475783475783476</v>
      </c>
      <c r="H38" s="80">
        <f t="shared" si="10"/>
        <v>0.31110283159463487</v>
      </c>
      <c r="I38" s="80">
        <f t="shared" si="10"/>
        <v>0.41541240216736902</v>
      </c>
      <c r="J38" s="80">
        <f t="shared" si="10"/>
        <v>0.88888888888888884</v>
      </c>
    </row>
    <row r="39" spans="2:10" x14ac:dyDescent="0.35">
      <c r="B39" s="79" t="s">
        <v>11</v>
      </c>
      <c r="C39" s="80">
        <f t="shared" si="10"/>
        <v>1</v>
      </c>
      <c r="D39" s="80">
        <f t="shared" si="10"/>
        <v>1</v>
      </c>
      <c r="E39" s="80">
        <f t="shared" si="10"/>
        <v>1</v>
      </c>
      <c r="F39" s="80">
        <f t="shared" si="10"/>
        <v>1</v>
      </c>
      <c r="G39" s="80">
        <f t="shared" si="10"/>
        <v>1</v>
      </c>
      <c r="H39" s="80">
        <f t="shared" si="10"/>
        <v>1</v>
      </c>
      <c r="I39" s="80">
        <f t="shared" si="10"/>
        <v>1</v>
      </c>
      <c r="J39" s="80">
        <f t="shared" si="10"/>
        <v>1</v>
      </c>
    </row>
    <row r="40" spans="2:10" x14ac:dyDescent="0.35">
      <c r="B40" s="79" t="s">
        <v>12</v>
      </c>
      <c r="C40" s="80">
        <f t="shared" si="10"/>
        <v>0.8047001620745543</v>
      </c>
      <c r="D40" s="80">
        <f t="shared" si="10"/>
        <v>1.334214002642008</v>
      </c>
      <c r="E40" s="80">
        <f t="shared" si="10"/>
        <v>0.94883419689119175</v>
      </c>
      <c r="F40" s="80">
        <f t="shared" si="10"/>
        <v>0.58062234794908063</v>
      </c>
      <c r="G40" s="80">
        <f t="shared" si="10"/>
        <v>0.31135531135531136</v>
      </c>
      <c r="H40" s="80">
        <f t="shared" si="10"/>
        <v>0.73584202682563338</v>
      </c>
      <c r="I40" s="80">
        <f t="shared" si="10"/>
        <v>0.29319686935580974</v>
      </c>
      <c r="J40" s="80">
        <f t="shared" si="10"/>
        <v>0.66666666666666663</v>
      </c>
    </row>
    <row r="41" spans="2:10" x14ac:dyDescent="0.35">
      <c r="B41" s="79" t="s">
        <v>13</v>
      </c>
      <c r="C41" s="80">
        <f t="shared" ref="C41:J41" si="11">(C10+C11)/C$8</f>
        <v>0.37034035656401942</v>
      </c>
      <c r="D41" s="80">
        <f t="shared" si="11"/>
        <v>0.33553500660501984</v>
      </c>
      <c r="E41" s="80">
        <f t="shared" si="11"/>
        <v>0.27720207253886009</v>
      </c>
      <c r="F41" s="80">
        <f t="shared" si="11"/>
        <v>0.35148514851485152</v>
      </c>
      <c r="G41" s="80">
        <f t="shared" si="11"/>
        <v>0.28490028490028491</v>
      </c>
      <c r="H41" s="80">
        <f t="shared" si="11"/>
        <v>0.26974664679582711</v>
      </c>
      <c r="I41" s="80">
        <f t="shared" si="11"/>
        <v>0.29981938591210111</v>
      </c>
      <c r="J41" s="80">
        <f t="shared" si="11"/>
        <v>0.33333333333333331</v>
      </c>
    </row>
    <row r="42" spans="2:10" x14ac:dyDescent="0.35">
      <c r="B42" s="79" t="s">
        <v>15</v>
      </c>
      <c r="C42" s="80">
        <f t="shared" ref="C42:J42" si="12">(C12+C13)/C$8</f>
        <v>0.93679092382495965</v>
      </c>
      <c r="D42" s="80">
        <f t="shared" si="12"/>
        <v>0.9141347424042271</v>
      </c>
      <c r="E42" s="80">
        <f t="shared" si="12"/>
        <v>0.82642487046632129</v>
      </c>
      <c r="F42" s="80">
        <f t="shared" si="12"/>
        <v>0.71570014144271576</v>
      </c>
      <c r="G42" s="80">
        <f t="shared" si="12"/>
        <v>0.66178266178266176</v>
      </c>
      <c r="H42" s="80">
        <f t="shared" si="12"/>
        <v>0.65089418777943364</v>
      </c>
      <c r="I42" s="80">
        <f t="shared" si="12"/>
        <v>0.68031306441902462</v>
      </c>
      <c r="J42" s="80">
        <f t="shared" si="12"/>
        <v>0.55555555555555558</v>
      </c>
    </row>
    <row r="43" spans="2:10" x14ac:dyDescent="0.35">
      <c r="B43" s="79" t="s">
        <v>17</v>
      </c>
      <c r="C43" s="80">
        <f t="shared" ref="C43:J45" si="13">C14/C$8</f>
        <v>0.50405186385737444</v>
      </c>
      <c r="D43" s="80">
        <f t="shared" si="13"/>
        <v>0.53302509907529727</v>
      </c>
      <c r="E43" s="80">
        <f t="shared" si="13"/>
        <v>0.35816062176165803</v>
      </c>
      <c r="F43" s="80">
        <f t="shared" si="13"/>
        <v>0.40381895332390383</v>
      </c>
      <c r="G43" s="80">
        <f t="shared" si="13"/>
        <v>0.30321530321530321</v>
      </c>
      <c r="H43" s="80">
        <f t="shared" si="13"/>
        <v>0.27086438152011921</v>
      </c>
      <c r="I43" s="80">
        <f t="shared" si="13"/>
        <v>0.36122817579771221</v>
      </c>
      <c r="J43" s="80">
        <f t="shared" si="13"/>
        <v>0.66666666666666663</v>
      </c>
    </row>
    <row r="44" spans="2:10" x14ac:dyDescent="0.35">
      <c r="B44" s="79" t="s">
        <v>18</v>
      </c>
      <c r="C44" s="80">
        <f t="shared" si="13"/>
        <v>0.17179902755267423</v>
      </c>
      <c r="D44" s="80">
        <f t="shared" si="13"/>
        <v>0.16974900924702774</v>
      </c>
      <c r="E44" s="80">
        <f t="shared" si="13"/>
        <v>9.1968911917098439E-2</v>
      </c>
      <c r="F44" s="80">
        <f t="shared" si="13"/>
        <v>9.1230551626591244E-2</v>
      </c>
      <c r="G44" s="80">
        <f t="shared" si="13"/>
        <v>7.0004070004069996E-2</v>
      </c>
      <c r="H44" s="80">
        <f t="shared" si="13"/>
        <v>5.9985096870342772E-2</v>
      </c>
      <c r="I44" s="80">
        <f t="shared" si="13"/>
        <v>8.4888621312462359E-2</v>
      </c>
      <c r="J44" s="80">
        <f t="shared" si="13"/>
        <v>0.22222222222222221</v>
      </c>
    </row>
    <row r="45" spans="2:10" x14ac:dyDescent="0.35">
      <c r="B45" s="79" t="s">
        <v>19</v>
      </c>
      <c r="C45" s="80">
        <f t="shared" si="13"/>
        <v>0.66288492706645052</v>
      </c>
      <c r="D45" s="80">
        <f t="shared" si="13"/>
        <v>0.6723910171730515</v>
      </c>
      <c r="E45" s="80">
        <f t="shared" si="13"/>
        <v>0.46502590673575128</v>
      </c>
      <c r="F45" s="80">
        <f t="shared" si="13"/>
        <v>0.55021216407355023</v>
      </c>
      <c r="G45" s="80">
        <f t="shared" si="13"/>
        <v>0.40944240944240945</v>
      </c>
      <c r="H45" s="80">
        <f t="shared" si="13"/>
        <v>0.35879284649776449</v>
      </c>
      <c r="I45" s="80">
        <f t="shared" si="13"/>
        <v>0.46959662853702588</v>
      </c>
      <c r="J45" s="80">
        <f t="shared" si="13"/>
        <v>0.88888888888888884</v>
      </c>
    </row>
    <row r="47" spans="2:10" x14ac:dyDescent="0.35">
      <c r="C47" s="81" t="s">
        <v>73</v>
      </c>
    </row>
    <row r="48" spans="2:10" x14ac:dyDescent="0.35">
      <c r="B48" s="79"/>
      <c r="C48" s="1" t="s">
        <v>53</v>
      </c>
      <c r="D48" s="1" t="s">
        <v>54</v>
      </c>
      <c r="E48" s="1" t="s">
        <v>55</v>
      </c>
      <c r="F48" s="1" t="s">
        <v>56</v>
      </c>
      <c r="G48" s="1" t="s">
        <v>57</v>
      </c>
      <c r="H48" s="1" t="s">
        <v>58</v>
      </c>
      <c r="I48" s="1" t="s">
        <v>59</v>
      </c>
      <c r="J48" s="1" t="s">
        <v>60</v>
      </c>
    </row>
    <row r="49" spans="1:10" x14ac:dyDescent="0.35">
      <c r="A49" s="78"/>
      <c r="B49" s="79" t="s">
        <v>8</v>
      </c>
      <c r="C49" s="80">
        <f t="shared" ref="C49:J58" si="14">(C36/$J36)-1</f>
        <v>0.14262560777957867</v>
      </c>
      <c r="D49" s="80">
        <f t="shared" si="14"/>
        <v>0.28797886393659189</v>
      </c>
      <c r="E49" s="80">
        <f t="shared" si="14"/>
        <v>-0.29954663212435229</v>
      </c>
      <c r="F49" s="80">
        <f t="shared" si="14"/>
        <v>-0.4197312588401696</v>
      </c>
      <c r="G49" s="80">
        <f t="shared" si="14"/>
        <v>-0.46153846153846145</v>
      </c>
      <c r="H49" s="80">
        <f t="shared" si="14"/>
        <v>-0.56520119225037257</v>
      </c>
      <c r="I49" s="80">
        <f t="shared" si="14"/>
        <v>-0.3714629741119807</v>
      </c>
      <c r="J49" s="80">
        <f t="shared" si="14"/>
        <v>0</v>
      </c>
    </row>
    <row r="50" spans="1:10" x14ac:dyDescent="0.35">
      <c r="B50" s="79" t="s">
        <v>9</v>
      </c>
      <c r="C50" s="80">
        <f t="shared" si="14"/>
        <v>-3.2414910858995505E-3</v>
      </c>
      <c r="D50" s="80">
        <f t="shared" si="14"/>
        <v>6.6050198150602313E-4</v>
      </c>
      <c r="E50" s="80">
        <f t="shared" si="14"/>
        <v>-0.3704663212435233</v>
      </c>
      <c r="F50" s="80">
        <f t="shared" si="14"/>
        <v>-0.38896746817538896</v>
      </c>
      <c r="G50" s="80">
        <f t="shared" si="14"/>
        <v>-0.42368742368742363</v>
      </c>
      <c r="H50" s="80">
        <f t="shared" si="14"/>
        <v>-0.5037257824143071</v>
      </c>
      <c r="I50" s="80">
        <f t="shared" si="14"/>
        <v>-0.49066827212522579</v>
      </c>
      <c r="J50" s="80">
        <f t="shared" si="14"/>
        <v>0</v>
      </c>
    </row>
    <row r="51" spans="1:10" x14ac:dyDescent="0.35">
      <c r="B51" s="79" t="s">
        <v>10</v>
      </c>
      <c r="C51" s="80">
        <f t="shared" si="14"/>
        <v>-0.33174635332252833</v>
      </c>
      <c r="D51" s="80">
        <f t="shared" si="14"/>
        <v>-0.29854689564068693</v>
      </c>
      <c r="E51" s="80">
        <f t="shared" si="14"/>
        <v>-0.53659326424870457</v>
      </c>
      <c r="F51" s="80">
        <f t="shared" si="14"/>
        <v>-0.49239745403111734</v>
      </c>
      <c r="G51" s="80">
        <f t="shared" si="14"/>
        <v>-0.60897435897435892</v>
      </c>
      <c r="H51" s="80">
        <f t="shared" si="14"/>
        <v>-0.65000931445603571</v>
      </c>
      <c r="I51" s="80">
        <f t="shared" si="14"/>
        <v>-0.53266104756170984</v>
      </c>
      <c r="J51" s="80">
        <f t="shared" si="14"/>
        <v>0</v>
      </c>
    </row>
    <row r="52" spans="1:10" x14ac:dyDescent="0.35">
      <c r="B52" s="82" t="s">
        <v>11</v>
      </c>
      <c r="C52" s="80">
        <f t="shared" si="14"/>
        <v>0</v>
      </c>
      <c r="D52" s="80">
        <f t="shared" si="14"/>
        <v>0</v>
      </c>
      <c r="E52" s="80">
        <f t="shared" si="14"/>
        <v>0</v>
      </c>
      <c r="F52" s="80">
        <f t="shared" si="14"/>
        <v>0</v>
      </c>
      <c r="G52" s="80">
        <f t="shared" si="14"/>
        <v>0</v>
      </c>
      <c r="H52" s="80">
        <f t="shared" si="14"/>
        <v>0</v>
      </c>
      <c r="I52" s="80">
        <f t="shared" si="14"/>
        <v>0</v>
      </c>
      <c r="J52" s="80">
        <f t="shared" si="14"/>
        <v>0</v>
      </c>
    </row>
    <row r="53" spans="1:10" x14ac:dyDescent="0.35">
      <c r="B53" s="82" t="s">
        <v>12</v>
      </c>
      <c r="C53" s="80">
        <f t="shared" si="14"/>
        <v>0.20705024311183151</v>
      </c>
      <c r="D53" s="80">
        <f t="shared" si="14"/>
        <v>1.001321003963012</v>
      </c>
      <c r="E53" s="80">
        <f t="shared" si="14"/>
        <v>0.42325129533678774</v>
      </c>
      <c r="F53" s="80">
        <f t="shared" si="14"/>
        <v>-0.12906647807637905</v>
      </c>
      <c r="G53" s="80">
        <f t="shared" si="14"/>
        <v>-0.53296703296703296</v>
      </c>
      <c r="H53" s="80">
        <f t="shared" si="14"/>
        <v>0.10376304023845018</v>
      </c>
      <c r="I53" s="80">
        <f t="shared" si="14"/>
        <v>-0.56020469596628542</v>
      </c>
      <c r="J53" s="80">
        <f t="shared" si="14"/>
        <v>0</v>
      </c>
    </row>
    <row r="54" spans="1:10" x14ac:dyDescent="0.35">
      <c r="B54" s="82" t="s">
        <v>13</v>
      </c>
      <c r="C54" s="80">
        <f t="shared" si="14"/>
        <v>0.11102106969205838</v>
      </c>
      <c r="D54" s="80">
        <f t="shared" si="14"/>
        <v>6.6050198150595651E-3</v>
      </c>
      <c r="E54" s="80">
        <f t="shared" si="14"/>
        <v>-0.16839378238341973</v>
      </c>
      <c r="F54" s="80">
        <f t="shared" si="14"/>
        <v>5.4455445544554726E-2</v>
      </c>
      <c r="G54" s="80">
        <f t="shared" si="14"/>
        <v>-0.14529914529914523</v>
      </c>
      <c r="H54" s="80">
        <f t="shared" si="14"/>
        <v>-0.19076005961251863</v>
      </c>
      <c r="I54" s="80">
        <f t="shared" si="14"/>
        <v>-0.10054184226369667</v>
      </c>
      <c r="J54" s="80">
        <f t="shared" si="14"/>
        <v>0</v>
      </c>
    </row>
    <row r="55" spans="1:10" x14ac:dyDescent="0.35">
      <c r="B55" s="82" t="s">
        <v>15</v>
      </c>
      <c r="C55" s="80">
        <f t="shared" si="14"/>
        <v>0.6862236628849272</v>
      </c>
      <c r="D55" s="80">
        <f t="shared" si="14"/>
        <v>0.64544253632760862</v>
      </c>
      <c r="E55" s="80">
        <f t="shared" si="14"/>
        <v>0.48756476683937833</v>
      </c>
      <c r="F55" s="80">
        <f t="shared" si="14"/>
        <v>0.28826025459688842</v>
      </c>
      <c r="G55" s="80">
        <f t="shared" si="14"/>
        <v>0.1912087912087912</v>
      </c>
      <c r="H55" s="80">
        <f t="shared" si="14"/>
        <v>0.17160953800298051</v>
      </c>
      <c r="I55" s="80">
        <f t="shared" si="14"/>
        <v>0.22456351595424429</v>
      </c>
      <c r="J55" s="80">
        <f t="shared" si="14"/>
        <v>0</v>
      </c>
    </row>
    <row r="56" spans="1:10" x14ac:dyDescent="0.35">
      <c r="B56" s="82" t="s">
        <v>17</v>
      </c>
      <c r="C56" s="80">
        <f t="shared" si="14"/>
        <v>-0.24392220421393829</v>
      </c>
      <c r="D56" s="80">
        <f t="shared" si="14"/>
        <v>-0.20046235138705404</v>
      </c>
      <c r="E56" s="80">
        <f t="shared" si="14"/>
        <v>-0.46275906735751293</v>
      </c>
      <c r="F56" s="80">
        <f t="shared" si="14"/>
        <v>-0.39427157001414426</v>
      </c>
      <c r="G56" s="80">
        <f t="shared" si="14"/>
        <v>-0.54517704517704524</v>
      </c>
      <c r="H56" s="80">
        <f t="shared" si="14"/>
        <v>-0.59370342771982121</v>
      </c>
      <c r="I56" s="80">
        <f t="shared" si="14"/>
        <v>-0.4581577363034316</v>
      </c>
      <c r="J56" s="80">
        <f t="shared" si="14"/>
        <v>0</v>
      </c>
    </row>
    <row r="57" spans="1:10" x14ac:dyDescent="0.35">
      <c r="B57" s="79" t="s">
        <v>18</v>
      </c>
      <c r="C57" s="80">
        <f t="shared" si="14"/>
        <v>-0.22690437601296587</v>
      </c>
      <c r="D57" s="80">
        <f t="shared" si="14"/>
        <v>-0.23612945838837518</v>
      </c>
      <c r="E57" s="80">
        <f t="shared" si="14"/>
        <v>-0.58613989637305708</v>
      </c>
      <c r="F57" s="80">
        <f t="shared" si="14"/>
        <v>-0.58946251768033942</v>
      </c>
      <c r="G57" s="80">
        <f t="shared" si="14"/>
        <v>-0.68498168498168499</v>
      </c>
      <c r="H57" s="80">
        <f t="shared" si="14"/>
        <v>-0.73006706408345745</v>
      </c>
      <c r="I57" s="80">
        <f t="shared" si="14"/>
        <v>-0.61800120409391934</v>
      </c>
      <c r="J57" s="80">
        <f t="shared" si="14"/>
        <v>0</v>
      </c>
    </row>
    <row r="58" spans="1:10" x14ac:dyDescent="0.35">
      <c r="B58" s="79" t="s">
        <v>19</v>
      </c>
      <c r="C58" s="80">
        <f t="shared" si="14"/>
        <v>-0.25425445705024308</v>
      </c>
      <c r="D58" s="80">
        <f t="shared" si="14"/>
        <v>-0.24356010568031705</v>
      </c>
      <c r="E58" s="80">
        <f t="shared" si="14"/>
        <v>-0.47684585492227982</v>
      </c>
      <c r="F58" s="80">
        <f t="shared" si="14"/>
        <v>-0.38101131541725597</v>
      </c>
      <c r="G58" s="80">
        <f t="shared" si="14"/>
        <v>-0.53937728937728935</v>
      </c>
      <c r="H58" s="80">
        <f t="shared" si="14"/>
        <v>-0.59635804769001499</v>
      </c>
      <c r="I58" s="80">
        <f t="shared" si="14"/>
        <v>-0.47170379289584585</v>
      </c>
      <c r="J58" s="80">
        <f t="shared" si="14"/>
        <v>0</v>
      </c>
    </row>
    <row r="59" spans="1:10" x14ac:dyDescent="0.35">
      <c r="B59" s="83" t="s">
        <v>74</v>
      </c>
      <c r="C59" s="84">
        <f t="shared" ref="C59:J59" si="15">-(SUMIF(C49:C58,"&lt;0"))</f>
        <v>1.060068881685575</v>
      </c>
      <c r="D59" s="84">
        <f t="shared" si="15"/>
        <v>0.9786988110964332</v>
      </c>
      <c r="E59" s="84">
        <f t="shared" si="15"/>
        <v>2.9007448186528499</v>
      </c>
      <c r="F59" s="84">
        <f t="shared" si="15"/>
        <v>2.7949080622347946</v>
      </c>
      <c r="G59" s="84">
        <f t="shared" si="15"/>
        <v>3.9420024420024422</v>
      </c>
      <c r="H59" s="84">
        <f t="shared" si="15"/>
        <v>3.8298248882265282</v>
      </c>
      <c r="I59" s="84">
        <f t="shared" si="15"/>
        <v>3.6034015653220948</v>
      </c>
      <c r="J59" s="84">
        <f t="shared" si="15"/>
        <v>0</v>
      </c>
    </row>
    <row r="60" spans="1:10" x14ac:dyDescent="0.35">
      <c r="B60" s="79" t="s">
        <v>75</v>
      </c>
      <c r="C60" s="80">
        <v>123</v>
      </c>
      <c r="D60" s="80">
        <v>133.25</v>
      </c>
      <c r="E60" s="80">
        <v>88</v>
      </c>
      <c r="F60" s="80">
        <v>87.75</v>
      </c>
      <c r="G60" s="80">
        <v>74.5</v>
      </c>
      <c r="H60" s="80">
        <v>71.5</v>
      </c>
      <c r="I60" s="80">
        <v>41.25</v>
      </c>
      <c r="J60" s="80"/>
    </row>
    <row r="61" spans="1:10" x14ac:dyDescent="0.35">
      <c r="B61" s="79" t="s">
        <v>76</v>
      </c>
      <c r="C61" s="80">
        <v>217.6</v>
      </c>
      <c r="D61" s="80">
        <v>213.2</v>
      </c>
      <c r="E61" s="80">
        <v>213.5</v>
      </c>
      <c r="F61" s="80">
        <v>208.7</v>
      </c>
      <c r="G61" s="80">
        <v>207.1</v>
      </c>
      <c r="H61" s="80">
        <v>205.2</v>
      </c>
      <c r="I61" s="80">
        <v>198</v>
      </c>
      <c r="J61" s="80"/>
    </row>
    <row r="62" spans="1:10" x14ac:dyDescent="0.35">
      <c r="B62" s="79" t="s">
        <v>77</v>
      </c>
      <c r="C62" s="80">
        <f>(SUMIF(C49:C58,"&gt;0"))</f>
        <v>1.1469205834683958</v>
      </c>
      <c r="D62" s="80">
        <f t="shared" ref="D62:I62" si="16">(SUMIF(D49:D58,"&gt;0"))</f>
        <v>1.9420079260237781</v>
      </c>
      <c r="E62" s="80">
        <f t="shared" si="16"/>
        <v>0.91081606217616606</v>
      </c>
      <c r="F62" s="80">
        <f t="shared" si="16"/>
        <v>0.34271570014144315</v>
      </c>
      <c r="G62" s="80">
        <f t="shared" si="16"/>
        <v>0.1912087912087912</v>
      </c>
      <c r="H62" s="80">
        <f t="shared" si="16"/>
        <v>0.27537257824143069</v>
      </c>
      <c r="I62" s="80">
        <f t="shared" si="16"/>
        <v>0.22456351595424429</v>
      </c>
      <c r="J62" s="1"/>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3:L13"/>
  <sheetViews>
    <sheetView workbookViewId="0">
      <selection activeCell="P14" sqref="P14"/>
    </sheetView>
  </sheetViews>
  <sheetFormatPr defaultRowHeight="14.5" x14ac:dyDescent="0.35"/>
  <sheetData>
    <row r="3" spans="4:12" ht="58" x14ac:dyDescent="0.35">
      <c r="E3" s="5" t="s">
        <v>89</v>
      </c>
      <c r="F3" s="5" t="s">
        <v>90</v>
      </c>
      <c r="G3" s="5" t="s">
        <v>91</v>
      </c>
      <c r="H3" s="5" t="s">
        <v>92</v>
      </c>
      <c r="I3" s="5" t="s">
        <v>93</v>
      </c>
      <c r="J3" s="5" t="s">
        <v>94</v>
      </c>
      <c r="K3" s="5" t="s">
        <v>95</v>
      </c>
      <c r="L3" s="5" t="s">
        <v>88</v>
      </c>
    </row>
    <row r="4" spans="4:12" x14ac:dyDescent="0.35">
      <c r="D4" t="s">
        <v>8</v>
      </c>
      <c r="E4">
        <v>4</v>
      </c>
      <c r="F4">
        <v>4.4000000000000004</v>
      </c>
      <c r="G4">
        <v>5.48</v>
      </c>
      <c r="H4">
        <v>5.3</v>
      </c>
      <c r="I4">
        <v>4.74</v>
      </c>
      <c r="J4">
        <v>4.7</v>
      </c>
      <c r="K4">
        <v>5.05</v>
      </c>
      <c r="L4">
        <v>3.91</v>
      </c>
    </row>
    <row r="5" spans="4:12" x14ac:dyDescent="0.35">
      <c r="D5" t="s">
        <v>9</v>
      </c>
      <c r="E5">
        <v>1.8</v>
      </c>
      <c r="F5">
        <v>2</v>
      </c>
      <c r="G5">
        <v>1.94</v>
      </c>
      <c r="H5">
        <v>2.1</v>
      </c>
      <c r="I5">
        <v>1.99</v>
      </c>
      <c r="J5">
        <v>2.48</v>
      </c>
      <c r="K5">
        <v>2.29</v>
      </c>
      <c r="L5">
        <v>3.98</v>
      </c>
    </row>
    <row r="6" spans="4:12" x14ac:dyDescent="0.35">
      <c r="D6" t="s">
        <v>10</v>
      </c>
      <c r="E6">
        <v>4.5999999999999996</v>
      </c>
      <c r="F6">
        <v>4.5</v>
      </c>
      <c r="G6">
        <v>4.3099999999999996</v>
      </c>
      <c r="H6">
        <v>4.0999999999999996</v>
      </c>
      <c r="I6">
        <v>4.51</v>
      </c>
      <c r="J6">
        <v>5.3</v>
      </c>
      <c r="K6">
        <v>4.6900000000000004</v>
      </c>
      <c r="L6">
        <v>6</v>
      </c>
    </row>
    <row r="7" spans="4:12" x14ac:dyDescent="0.35">
      <c r="D7" t="s">
        <v>11</v>
      </c>
      <c r="E7">
        <v>7.2</v>
      </c>
      <c r="F7">
        <v>7</v>
      </c>
      <c r="G7">
        <v>6.41</v>
      </c>
      <c r="H7">
        <v>6.7</v>
      </c>
      <c r="I7">
        <v>7</v>
      </c>
      <c r="J7">
        <v>7.2</v>
      </c>
      <c r="K7">
        <v>7.17</v>
      </c>
      <c r="L7">
        <v>10.87</v>
      </c>
    </row>
    <row r="8" spans="4:12" x14ac:dyDescent="0.35">
      <c r="D8" t="s">
        <v>12</v>
      </c>
      <c r="E8">
        <v>5</v>
      </c>
      <c r="F8">
        <v>5.3</v>
      </c>
      <c r="G8">
        <v>6.48</v>
      </c>
      <c r="H8">
        <v>6</v>
      </c>
      <c r="I8">
        <v>4.6900000000000004</v>
      </c>
      <c r="J8">
        <v>6</v>
      </c>
      <c r="K8">
        <v>8.26</v>
      </c>
      <c r="L8">
        <v>7.67</v>
      </c>
    </row>
    <row r="9" spans="4:12" x14ac:dyDescent="0.35">
      <c r="D9" t="s">
        <v>13</v>
      </c>
      <c r="E9">
        <v>1.9</v>
      </c>
      <c r="F9">
        <v>2.2999999999999998</v>
      </c>
      <c r="G9">
        <v>4.72</v>
      </c>
      <c r="H9">
        <v>2</v>
      </c>
      <c r="I9">
        <v>3.38</v>
      </c>
      <c r="J9">
        <v>3.7</v>
      </c>
      <c r="K9">
        <v>2.35</v>
      </c>
      <c r="L9">
        <v>0.5</v>
      </c>
    </row>
    <row r="10" spans="4:12" x14ac:dyDescent="0.35">
      <c r="D10" t="s">
        <v>15</v>
      </c>
      <c r="E10">
        <v>7.1</v>
      </c>
      <c r="F10">
        <v>6.8</v>
      </c>
      <c r="G10">
        <v>7</v>
      </c>
      <c r="H10">
        <v>4.9000000000000004</v>
      </c>
      <c r="I10">
        <v>7.99</v>
      </c>
      <c r="J10">
        <v>7.35</v>
      </c>
      <c r="K10">
        <v>4.28</v>
      </c>
      <c r="L10">
        <v>3.02</v>
      </c>
    </row>
    <row r="11" spans="4:12" x14ac:dyDescent="0.35">
      <c r="D11" t="s">
        <v>17</v>
      </c>
      <c r="E11">
        <v>3.7</v>
      </c>
      <c r="F11">
        <v>3.6</v>
      </c>
      <c r="G11">
        <v>4.5199999999999996</v>
      </c>
      <c r="H11">
        <v>4.5</v>
      </c>
      <c r="I11">
        <v>4.4800000000000004</v>
      </c>
      <c r="J11">
        <v>4.6500000000000004</v>
      </c>
      <c r="K11">
        <v>4.97</v>
      </c>
      <c r="L11">
        <v>4.38</v>
      </c>
    </row>
    <row r="12" spans="4:12" x14ac:dyDescent="0.35">
      <c r="D12" t="s">
        <v>96</v>
      </c>
      <c r="H12">
        <v>1.1000000000000001</v>
      </c>
      <c r="L12">
        <v>1.18</v>
      </c>
    </row>
    <row r="13" spans="4:12" x14ac:dyDescent="0.35">
      <c r="D13" t="s">
        <v>19</v>
      </c>
      <c r="E13">
        <v>5.6</v>
      </c>
      <c r="F13">
        <v>5.2</v>
      </c>
      <c r="G13">
        <v>5.1100000000000003</v>
      </c>
      <c r="H13">
        <v>5.4</v>
      </c>
      <c r="I13">
        <v>5.25</v>
      </c>
      <c r="J13">
        <v>5.45</v>
      </c>
      <c r="K13">
        <v>5.33</v>
      </c>
      <c r="L13">
        <v>9.64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Calculator</vt:lpstr>
      <vt:lpstr>de Groot</vt:lpstr>
      <vt:lpstr>Feed ingredient profiles</vt:lpstr>
      <vt:lpstr>Formulated diets</vt:lpstr>
      <vt:lpstr>Pollens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Randy Oliver</dc:creator>
  <cp:lastModifiedBy>Randy Oliver</cp:lastModifiedBy>
  <dcterms:created xsi:type="dcterms:W3CDTF">2019-10-31T16:26:23Z</dcterms:created>
  <dcterms:modified xsi:type="dcterms:W3CDTF">2021-10-22T16:41:36Z</dcterms:modified>
</cp:coreProperties>
</file>