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ml.chartshapes+xml"/>
  <Override PartName="/xl/drawings/drawing4.xml" ContentType="application/vnd.openxmlformats-officedocument.drawing+xml"/>
  <Override PartName="/xl/charts/chart3.xml" ContentType="application/vnd.openxmlformats-officedocument.drawingml.chart+xml"/>
  <Override PartName="/xl/theme/themeOverride1.xml" ContentType="application/vnd.openxmlformats-officedocument.themeOverride+xml"/>
  <Override PartName="/xl/drawings/drawing5.xml" ContentType="application/vnd.openxmlformats-officedocument.drawing+xml"/>
  <Override PartName="/xl/charts/chart4.xml" ContentType="application/vnd.openxmlformats-officedocument.drawingml.chart+xml"/>
  <Override PartName="/xl/theme/themeOverride2.xml" ContentType="application/vnd.openxmlformats-officedocument.themeOverride+xml"/>
  <Override PartName="/xl/charts/chart5.xml" ContentType="application/vnd.openxmlformats-officedocument.drawingml.chart+xml"/>
  <Override PartName="/xl/theme/themeOverride3.xml" ContentType="application/vnd.openxmlformats-officedocument.themeOverride+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129"/>
  <workbookPr defaultThemeVersion="124226"/>
  <mc:AlternateContent xmlns:mc="http://schemas.openxmlformats.org/markup-compatibility/2006">
    <mc:Choice Requires="x15">
      <x15ac:absPath xmlns:x15ac="http://schemas.microsoft.com/office/spreadsheetml/2010/11/ac" url="https://d.docs.live.net/830a71c3eec52a59/Desktop/"/>
    </mc:Choice>
  </mc:AlternateContent>
  <xr:revisionPtr revIDLastSave="162" documentId="8_{7E1A05D0-6D99-4AC0-B588-5383FCB14B31}" xr6:coauthVersionLast="47" xr6:coauthVersionMax="47" xr10:uidLastSave="{3AA0C126-E675-4691-926F-242E2920C4D4}"/>
  <bookViews>
    <workbookView xWindow="-120" yWindow="-120" windowWidth="29040" windowHeight="15840" xr2:uid="{00000000-000D-0000-FFFF-FFFF00000000}"/>
  </bookViews>
  <sheets>
    <sheet name="Diet calculator" sheetId="24" r:id="rId1"/>
    <sheet name="Tested subs" sheetId="19" r:id="rId2"/>
    <sheet name="de Groot" sheetId="10" r:id="rId3"/>
    <sheet name="Feed ingredient profiles" sheetId="4" r:id="rId4"/>
    <sheet name="Formulated diets" sheetId="11" r:id="rId5"/>
    <sheet name="Pollens" sheetId="13" r:id="rId6"/>
    <sheet name="Protein contents" sheetId="15" r:id="rId7"/>
    <sheet name="Royal jelly" sheetId="16" r:id="rId8"/>
    <sheet name="FeedTables" sheetId="17" r:id="rId9"/>
    <sheet name="Sheet8" sheetId="23" r:id="rId1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19" i="24" l="1"/>
  <c r="U14" i="24"/>
  <c r="U40" i="24" l="1"/>
  <c r="V40" i="24"/>
  <c r="N42" i="24" l="1"/>
  <c r="N43" i="24"/>
  <c r="N44" i="24"/>
  <c r="N45" i="24"/>
  <c r="N46" i="24"/>
  <c r="N47" i="24"/>
  <c r="N48" i="24"/>
  <c r="N49" i="24"/>
  <c r="N50" i="24"/>
  <c r="N51" i="24"/>
  <c r="N52" i="24"/>
  <c r="G26" i="24" l="1"/>
  <c r="H26" i="24"/>
  <c r="J26" i="24"/>
  <c r="K26" i="24"/>
  <c r="L26" i="24"/>
  <c r="M26" i="24"/>
  <c r="N26" i="24"/>
  <c r="O26" i="24"/>
  <c r="P26" i="24"/>
  <c r="Q26" i="24"/>
  <c r="R26" i="24"/>
  <c r="S26" i="24"/>
  <c r="T26" i="24"/>
  <c r="U26" i="24"/>
  <c r="V26" i="24"/>
  <c r="W26" i="24"/>
  <c r="X26" i="24"/>
  <c r="Y26" i="24"/>
  <c r="AA26" i="24"/>
  <c r="AC26" i="24"/>
  <c r="AE26" i="24"/>
  <c r="AF26" i="24"/>
  <c r="AG26" i="24"/>
  <c r="C26" i="24"/>
  <c r="E26" i="24"/>
  <c r="C25" i="24"/>
  <c r="D25" i="24"/>
  <c r="E25" i="24"/>
  <c r="G25" i="24"/>
  <c r="H25" i="24"/>
  <c r="I25" i="24"/>
  <c r="J25" i="24"/>
  <c r="K25" i="24"/>
  <c r="L25" i="24"/>
  <c r="M25" i="24"/>
  <c r="N25" i="24"/>
  <c r="O25" i="24"/>
  <c r="P25" i="24"/>
  <c r="Q25" i="24"/>
  <c r="R25" i="24"/>
  <c r="S25" i="24"/>
  <c r="T25" i="24"/>
  <c r="U25" i="24"/>
  <c r="V25" i="24"/>
  <c r="W25" i="24"/>
  <c r="X25" i="24"/>
  <c r="Y25" i="24"/>
  <c r="Z25" i="24"/>
  <c r="AA25" i="24"/>
  <c r="AB25" i="24"/>
  <c r="AC25" i="24"/>
  <c r="AD25" i="24"/>
  <c r="AE25" i="24"/>
  <c r="AF25" i="24"/>
  <c r="AG25" i="24"/>
  <c r="F25" i="24"/>
  <c r="G24" i="24"/>
  <c r="H24" i="24"/>
  <c r="K24" i="24"/>
  <c r="L24" i="24"/>
  <c r="P24" i="24"/>
  <c r="Q24" i="24"/>
  <c r="R24" i="24"/>
  <c r="T24" i="24"/>
  <c r="V24" i="24"/>
  <c r="W24" i="24"/>
  <c r="X24" i="24"/>
  <c r="Y24" i="24"/>
  <c r="AC24" i="24"/>
  <c r="U39" i="24"/>
  <c r="AH25" i="24" l="1"/>
  <c r="AM22" i="24" s="1"/>
  <c r="AA7" i="24" s="1"/>
  <c r="C35" i="17"/>
  <c r="C34" i="17"/>
  <c r="AH23" i="24"/>
  <c r="C24" i="24" s="1"/>
  <c r="O24" i="24" l="1"/>
  <c r="E24" i="24"/>
  <c r="AA24" i="24"/>
  <c r="M24" i="24"/>
  <c r="M51" i="24" s="1"/>
  <c r="AD24" i="24"/>
  <c r="AB24" i="24"/>
  <c r="I24" i="24"/>
  <c r="I50" i="24" s="1"/>
  <c r="Z24" i="24"/>
  <c r="Z51" i="24" s="1"/>
  <c r="U24" i="24"/>
  <c r="S24" i="24"/>
  <c r="D24" i="24"/>
  <c r="J24" i="24"/>
  <c r="AH22" i="24"/>
  <c r="U7" i="24" s="1"/>
  <c r="N24" i="24"/>
  <c r="AG24" i="24"/>
  <c r="F24" i="24"/>
  <c r="AE24" i="24"/>
  <c r="AF24" i="24"/>
  <c r="N39" i="24"/>
  <c r="N40" i="24" s="1"/>
  <c r="H65" i="24"/>
  <c r="H64" i="24"/>
  <c r="H63" i="24"/>
  <c r="H62" i="24"/>
  <c r="H61" i="24"/>
  <c r="H60" i="24"/>
  <c r="H59" i="24"/>
  <c r="H58" i="24"/>
  <c r="H57" i="24"/>
  <c r="H56" i="24"/>
  <c r="V52" i="24"/>
  <c r="T52" i="24"/>
  <c r="S52" i="24"/>
  <c r="R52" i="24"/>
  <c r="Q52" i="24"/>
  <c r="P52" i="24"/>
  <c r="O52" i="24"/>
  <c r="L52" i="24"/>
  <c r="K52" i="24"/>
  <c r="H52" i="24"/>
  <c r="G52" i="24"/>
  <c r="D52" i="24"/>
  <c r="C52" i="24"/>
  <c r="V51" i="24"/>
  <c r="T51" i="24"/>
  <c r="S51" i="24"/>
  <c r="R51" i="24"/>
  <c r="Q51" i="24"/>
  <c r="P51" i="24"/>
  <c r="O51" i="24"/>
  <c r="L51" i="24"/>
  <c r="K51" i="24"/>
  <c r="H51" i="24"/>
  <c r="G51" i="24"/>
  <c r="D51" i="24"/>
  <c r="C51" i="24"/>
  <c r="V50" i="24"/>
  <c r="T50" i="24"/>
  <c r="S50" i="24"/>
  <c r="R50" i="24"/>
  <c r="Q50" i="24"/>
  <c r="P50" i="24"/>
  <c r="O50" i="24"/>
  <c r="L50" i="24"/>
  <c r="K50" i="24"/>
  <c r="H50" i="24"/>
  <c r="G50" i="24"/>
  <c r="D50" i="24"/>
  <c r="C50" i="24"/>
  <c r="V49" i="24"/>
  <c r="U49" i="24"/>
  <c r="T49" i="24"/>
  <c r="S49" i="24"/>
  <c r="R49" i="24"/>
  <c r="Q49" i="24"/>
  <c r="P49" i="24"/>
  <c r="O49" i="24"/>
  <c r="L49" i="24"/>
  <c r="K49" i="24"/>
  <c r="H49" i="24"/>
  <c r="G49" i="24"/>
  <c r="D49" i="24"/>
  <c r="C49" i="24"/>
  <c r="V48" i="24"/>
  <c r="T48" i="24"/>
  <c r="S48" i="24"/>
  <c r="R48" i="24"/>
  <c r="Q48" i="24"/>
  <c r="P48" i="24"/>
  <c r="O48" i="24"/>
  <c r="L48" i="24"/>
  <c r="K48" i="24"/>
  <c r="H48" i="24"/>
  <c r="G48" i="24"/>
  <c r="D48" i="24"/>
  <c r="C48" i="24"/>
  <c r="V47" i="24"/>
  <c r="U47" i="24"/>
  <c r="T47" i="24"/>
  <c r="S47" i="24"/>
  <c r="R47" i="24"/>
  <c r="Q47" i="24"/>
  <c r="P47" i="24"/>
  <c r="O47" i="24"/>
  <c r="L47" i="24"/>
  <c r="K47" i="24"/>
  <c r="H47" i="24"/>
  <c r="G47" i="24"/>
  <c r="D47" i="24"/>
  <c r="C47" i="24"/>
  <c r="V46" i="24"/>
  <c r="U46" i="24"/>
  <c r="T46" i="24"/>
  <c r="S46" i="24"/>
  <c r="R46" i="24"/>
  <c r="Q46" i="24"/>
  <c r="P46" i="24"/>
  <c r="O46" i="24"/>
  <c r="L46" i="24"/>
  <c r="K46" i="24"/>
  <c r="H46" i="24"/>
  <c r="G46" i="24"/>
  <c r="D46" i="24"/>
  <c r="C46" i="24"/>
  <c r="V45" i="24"/>
  <c r="U45" i="24"/>
  <c r="T45" i="24"/>
  <c r="S45" i="24"/>
  <c r="R45" i="24"/>
  <c r="Q45" i="24"/>
  <c r="P45" i="24"/>
  <c r="O45" i="24"/>
  <c r="L45" i="24"/>
  <c r="K45" i="24"/>
  <c r="H45" i="24"/>
  <c r="G45" i="24"/>
  <c r="D45" i="24"/>
  <c r="C45" i="24"/>
  <c r="V44" i="24"/>
  <c r="T44" i="24"/>
  <c r="S44" i="24"/>
  <c r="R44" i="24"/>
  <c r="Q44" i="24"/>
  <c r="P44" i="24"/>
  <c r="O44" i="24"/>
  <c r="L44" i="24"/>
  <c r="K44" i="24"/>
  <c r="H44" i="24"/>
  <c r="G44" i="24"/>
  <c r="D44" i="24"/>
  <c r="C44" i="24"/>
  <c r="V43" i="24"/>
  <c r="U43" i="24"/>
  <c r="T43" i="24"/>
  <c r="S43" i="24"/>
  <c r="R43" i="24"/>
  <c r="Q43" i="24"/>
  <c r="P43" i="24"/>
  <c r="O43" i="24"/>
  <c r="L43" i="24"/>
  <c r="K43" i="24"/>
  <c r="H43" i="24"/>
  <c r="G43" i="24"/>
  <c r="D43" i="24"/>
  <c r="C43" i="24"/>
  <c r="V42" i="24"/>
  <c r="U42" i="24"/>
  <c r="T42" i="24"/>
  <c r="S42" i="24"/>
  <c r="R42" i="24"/>
  <c r="Q42" i="24"/>
  <c r="P42" i="24"/>
  <c r="O42" i="24"/>
  <c r="L42" i="24"/>
  <c r="K42" i="24"/>
  <c r="H42" i="24"/>
  <c r="G42" i="24"/>
  <c r="D42" i="24"/>
  <c r="C42" i="24"/>
  <c r="AD39" i="24"/>
  <c r="AC39" i="24"/>
  <c r="AC40" i="24" s="1"/>
  <c r="AB39" i="24"/>
  <c r="AB26" i="24" s="1"/>
  <c r="AA39" i="24"/>
  <c r="AA40" i="24" s="1"/>
  <c r="Z39" i="24"/>
  <c r="Y39" i="24"/>
  <c r="Y40" i="24" s="1"/>
  <c r="X39" i="24"/>
  <c r="X40" i="24" s="1"/>
  <c r="W39" i="24"/>
  <c r="W40" i="24" s="1"/>
  <c r="V39" i="24"/>
  <c r="T39" i="24"/>
  <c r="T40" i="24" s="1"/>
  <c r="S39" i="24"/>
  <c r="S40" i="24" s="1"/>
  <c r="R39" i="24"/>
  <c r="R40" i="24" s="1"/>
  <c r="Q39" i="24"/>
  <c r="Q40" i="24" s="1"/>
  <c r="P39" i="24"/>
  <c r="P40" i="24" s="1"/>
  <c r="O39" i="24"/>
  <c r="O40" i="24" s="1"/>
  <c r="M39" i="24"/>
  <c r="M40" i="24" s="1"/>
  <c r="L39" i="24"/>
  <c r="L40" i="24" s="1"/>
  <c r="K39" i="24"/>
  <c r="K40" i="24" s="1"/>
  <c r="J39" i="24"/>
  <c r="J40" i="24" s="1"/>
  <c r="I39" i="24"/>
  <c r="H39" i="24"/>
  <c r="H40" i="24" s="1"/>
  <c r="G39" i="24"/>
  <c r="G40" i="24" s="1"/>
  <c r="F39" i="24"/>
  <c r="E39" i="24"/>
  <c r="D39" i="24"/>
  <c r="D26" i="24" s="1"/>
  <c r="C39" i="24"/>
  <c r="C40" i="24" s="1"/>
  <c r="Y46" i="24"/>
  <c r="X49" i="24"/>
  <c r="W49" i="24"/>
  <c r="U52" i="24"/>
  <c r="J52" i="24"/>
  <c r="AB40" i="24" l="1"/>
  <c r="I40" i="24"/>
  <c r="I26" i="24"/>
  <c r="AD40" i="24"/>
  <c r="AD26" i="24"/>
  <c r="Z40" i="24"/>
  <c r="Z26" i="24"/>
  <c r="F40" i="24"/>
  <c r="F26" i="24"/>
  <c r="M45" i="24"/>
  <c r="M43" i="24"/>
  <c r="M49" i="24"/>
  <c r="M46" i="24"/>
  <c r="M50" i="24"/>
  <c r="M47" i="24"/>
  <c r="M48" i="24"/>
  <c r="M52" i="24"/>
  <c r="M44" i="24"/>
  <c r="M42" i="24"/>
  <c r="D40" i="24"/>
  <c r="AH24" i="24"/>
  <c r="F43" i="24"/>
  <c r="U50" i="24"/>
  <c r="U51" i="24"/>
  <c r="U44" i="24"/>
  <c r="U48" i="24"/>
  <c r="F42" i="24"/>
  <c r="J44" i="24"/>
  <c r="J47" i="24"/>
  <c r="J50" i="24"/>
  <c r="J45" i="24"/>
  <c r="J42" i="24"/>
  <c r="J48" i="24"/>
  <c r="J51" i="24"/>
  <c r="J43" i="24"/>
  <c r="J46" i="24"/>
  <c r="J49" i="24"/>
  <c r="F50" i="24"/>
  <c r="I46" i="24"/>
  <c r="I44" i="24"/>
  <c r="I48" i="24"/>
  <c r="I51" i="24"/>
  <c r="I42" i="24"/>
  <c r="I49" i="24"/>
  <c r="I47" i="24"/>
  <c r="F52" i="24"/>
  <c r="I45" i="24"/>
  <c r="F48" i="24"/>
  <c r="I43" i="24"/>
  <c r="I52" i="24"/>
  <c r="F46" i="24"/>
  <c r="F44" i="24"/>
  <c r="F51" i="24"/>
  <c r="F47" i="24"/>
  <c r="F49" i="24"/>
  <c r="F45" i="24"/>
  <c r="Z42" i="24"/>
  <c r="Y42" i="24"/>
  <c r="X42" i="24"/>
  <c r="AA50" i="24"/>
  <c r="AA47" i="24"/>
  <c r="AA44" i="24"/>
  <c r="AA52" i="24"/>
  <c r="AA49" i="24"/>
  <c r="AA46" i="24"/>
  <c r="AA43" i="24"/>
  <c r="AA48" i="24"/>
  <c r="AA42" i="24"/>
  <c r="AA51" i="24"/>
  <c r="AA45" i="24"/>
  <c r="Y43" i="24"/>
  <c r="Y48" i="24"/>
  <c r="Y45" i="24"/>
  <c r="X46" i="24"/>
  <c r="X52" i="24"/>
  <c r="X45" i="24"/>
  <c r="W46" i="24"/>
  <c r="W52" i="24"/>
  <c r="Z45" i="24"/>
  <c r="X51" i="24"/>
  <c r="X43" i="24"/>
  <c r="Z50" i="24"/>
  <c r="Z47" i="24"/>
  <c r="Z44" i="24"/>
  <c r="Z52" i="24"/>
  <c r="Z49" i="24"/>
  <c r="Z46" i="24"/>
  <c r="Z43" i="24"/>
  <c r="X48" i="24"/>
  <c r="Z48" i="24"/>
  <c r="W51" i="24"/>
  <c r="W48" i="24"/>
  <c r="W45" i="24"/>
  <c r="W42" i="24"/>
  <c r="W50" i="24"/>
  <c r="W47" i="24"/>
  <c r="W44" i="24"/>
  <c r="W43" i="24"/>
  <c r="X50" i="24"/>
  <c r="X47" i="24"/>
  <c r="X44" i="24"/>
  <c r="Y51" i="24"/>
  <c r="Y50" i="24"/>
  <c r="Y47" i="24"/>
  <c r="Y44" i="24"/>
  <c r="Y52" i="24"/>
  <c r="Y49" i="24"/>
  <c r="E40" i="24"/>
  <c r="C31" i="19"/>
  <c r="D31" i="19"/>
  <c r="E31" i="19"/>
  <c r="F31" i="19"/>
  <c r="G31" i="19"/>
  <c r="H31" i="19"/>
  <c r="B31" i="19"/>
  <c r="C30" i="19"/>
  <c r="D30" i="19"/>
  <c r="E30" i="19"/>
  <c r="F30" i="19"/>
  <c r="G30" i="19"/>
  <c r="H30" i="19"/>
  <c r="B30" i="19"/>
  <c r="AH26" i="24" l="1"/>
  <c r="AJ25" i="24" s="1"/>
  <c r="U11" i="24" s="1"/>
  <c r="E52" i="24"/>
  <c r="E49" i="24"/>
  <c r="E46" i="24"/>
  <c r="E43" i="24"/>
  <c r="E51" i="24"/>
  <c r="E48" i="24"/>
  <c r="E45" i="24"/>
  <c r="E42" i="24"/>
  <c r="E50" i="24"/>
  <c r="E44" i="24"/>
  <c r="E47" i="24"/>
  <c r="AD52" i="24"/>
  <c r="AD49" i="24"/>
  <c r="AD46" i="24"/>
  <c r="AD43" i="24"/>
  <c r="AD51" i="24"/>
  <c r="AD48" i="24"/>
  <c r="AD45" i="24"/>
  <c r="AD42" i="24"/>
  <c r="AD50" i="24"/>
  <c r="AD47" i="24"/>
  <c r="AD44" i="24"/>
  <c r="AB52" i="24"/>
  <c r="AB49" i="24"/>
  <c r="AB46" i="24"/>
  <c r="AB43" i="24"/>
  <c r="AB45" i="24"/>
  <c r="AB42" i="24"/>
  <c r="AB51" i="24"/>
  <c r="AB44" i="24"/>
  <c r="AB48" i="24"/>
  <c r="AB50" i="24"/>
  <c r="AB47" i="24"/>
  <c r="AC52" i="24"/>
  <c r="AC49" i="24"/>
  <c r="AC46" i="24"/>
  <c r="AC43" i="24"/>
  <c r="AC51" i="24"/>
  <c r="AC48" i="24"/>
  <c r="AC47" i="24"/>
  <c r="AC42" i="24"/>
  <c r="AC50" i="24"/>
  <c r="AC45" i="24"/>
  <c r="AC44" i="24"/>
  <c r="AB9" i="23"/>
  <c r="AB10" i="23"/>
  <c r="AB11" i="23"/>
  <c r="AB12" i="23"/>
  <c r="AB13" i="23"/>
  <c r="AB14" i="23"/>
  <c r="AB15" i="23"/>
  <c r="AB16" i="23"/>
  <c r="AB17" i="23"/>
  <c r="AB18" i="23"/>
  <c r="AB19" i="23"/>
  <c r="AB20" i="23"/>
  <c r="AB21" i="23"/>
  <c r="AB22" i="23"/>
  <c r="AB8" i="23"/>
  <c r="AH51" i="24" l="1"/>
  <c r="AH48" i="24"/>
  <c r="AH46" i="24"/>
  <c r="AI32" i="24" s="1"/>
  <c r="AH45" i="24"/>
  <c r="AH50" i="24"/>
  <c r="AH49" i="24"/>
  <c r="AH52" i="24"/>
  <c r="AH47" i="24"/>
  <c r="AH44" i="24"/>
  <c r="AH42" i="24"/>
  <c r="AI28" i="24" s="1"/>
  <c r="AH43" i="24"/>
  <c r="D21" i="11"/>
  <c r="E21" i="11"/>
  <c r="F21" i="11"/>
  <c r="G21" i="11"/>
  <c r="H21" i="11"/>
  <c r="I21" i="11"/>
  <c r="C21" i="11"/>
  <c r="AI38" i="24" l="1"/>
  <c r="AI35" i="24"/>
  <c r="AI30" i="24"/>
  <c r="AH53" i="24"/>
  <c r="AI29" i="24"/>
  <c r="AI37" i="24"/>
  <c r="AI36" i="24"/>
  <c r="AI34" i="24"/>
  <c r="AI31" i="24"/>
  <c r="AI33" i="24"/>
  <c r="P14" i="17"/>
  <c r="K5" i="17"/>
  <c r="L5" i="17"/>
  <c r="P12" i="17" s="1"/>
  <c r="K6" i="17"/>
  <c r="L6" i="17"/>
  <c r="K7" i="17"/>
  <c r="L7" i="17"/>
  <c r="K8" i="17"/>
  <c r="L8" i="17"/>
  <c r="P10" i="17" s="1"/>
  <c r="K9" i="17"/>
  <c r="L9" i="17"/>
  <c r="P13" i="17" s="1"/>
  <c r="K10" i="17"/>
  <c r="L10" i="17"/>
  <c r="P7" i="17" s="1"/>
  <c r="K11" i="17"/>
  <c r="L11" i="17"/>
  <c r="K12" i="17"/>
  <c r="L12" i="17"/>
  <c r="P8" i="17" s="1"/>
  <c r="K13" i="17"/>
  <c r="L13" i="17"/>
  <c r="K14" i="17"/>
  <c r="L14" i="17"/>
  <c r="K15" i="17"/>
  <c r="L15" i="17"/>
  <c r="P11" i="17" s="1"/>
  <c r="K16" i="17"/>
  <c r="L16" i="17"/>
  <c r="P6" i="17" s="1"/>
  <c r="K17" i="17"/>
  <c r="L17" i="17"/>
  <c r="P5" i="17" s="1"/>
  <c r="K18" i="17"/>
  <c r="L18" i="17"/>
  <c r="K19" i="17"/>
  <c r="L19" i="17"/>
  <c r="K20" i="17"/>
  <c r="L20" i="17"/>
  <c r="K21" i="17"/>
  <c r="L21" i="17"/>
  <c r="K22" i="17"/>
  <c r="L22" i="17"/>
  <c r="K23" i="17"/>
  <c r="L23" i="17"/>
  <c r="L4" i="17"/>
  <c r="P9" i="17" s="1"/>
  <c r="K4" i="17"/>
  <c r="S7" i="16"/>
  <c r="S8" i="16"/>
  <c r="S9" i="16"/>
  <c r="S10" i="16"/>
  <c r="S11" i="16"/>
  <c r="S12" i="16"/>
  <c r="S13" i="16"/>
  <c r="S14" i="16"/>
  <c r="S15" i="16"/>
  <c r="S6" i="16"/>
  <c r="O7" i="16"/>
  <c r="T7" i="16" s="1"/>
  <c r="O8" i="16"/>
  <c r="T8" i="16" s="1"/>
  <c r="O9" i="16"/>
  <c r="T9" i="16" s="1"/>
  <c r="O10" i="16"/>
  <c r="O11" i="16"/>
  <c r="O13" i="16"/>
  <c r="T13" i="16" s="1"/>
  <c r="O14" i="16"/>
  <c r="T14" i="16" s="1"/>
  <c r="O15" i="16"/>
  <c r="T15" i="16" s="1"/>
  <c r="O6" i="16"/>
  <c r="T6" i="16" s="1"/>
  <c r="P7" i="16"/>
  <c r="P8" i="16"/>
  <c r="P9" i="16"/>
  <c r="P10" i="16"/>
  <c r="P11" i="16"/>
  <c r="P13" i="16"/>
  <c r="P14" i="16"/>
  <c r="P15" i="16"/>
  <c r="P6" i="16"/>
  <c r="N12" i="16"/>
  <c r="O12" i="16" s="1"/>
  <c r="T12" i="16" s="1"/>
  <c r="N11" i="16"/>
  <c r="P12" i="16" l="1"/>
  <c r="T11" i="16"/>
  <c r="T10" i="16"/>
  <c r="K28" i="11"/>
  <c r="K27" i="11"/>
  <c r="E38" i="4" l="1"/>
  <c r="F38" i="4"/>
  <c r="G38" i="4"/>
  <c r="H38" i="4"/>
  <c r="I38" i="4"/>
  <c r="J38" i="4"/>
  <c r="K38" i="4"/>
  <c r="L38" i="4"/>
  <c r="M38" i="4"/>
  <c r="N38" i="4"/>
  <c r="O38" i="4"/>
  <c r="P38" i="4"/>
  <c r="Q38" i="4"/>
  <c r="E39" i="4"/>
  <c r="F39" i="4"/>
  <c r="G39" i="4"/>
  <c r="H39" i="4"/>
  <c r="I39" i="4"/>
  <c r="J39" i="4"/>
  <c r="K39" i="4"/>
  <c r="L39" i="4"/>
  <c r="M39" i="4"/>
  <c r="N39" i="4"/>
  <c r="O39" i="4"/>
  <c r="P39" i="4"/>
  <c r="Q39" i="4"/>
  <c r="E40" i="4"/>
  <c r="F40" i="4"/>
  <c r="G40" i="4"/>
  <c r="H40" i="4"/>
  <c r="I40" i="4"/>
  <c r="J40" i="4"/>
  <c r="K40" i="4"/>
  <c r="L40" i="4"/>
  <c r="M40" i="4"/>
  <c r="N40" i="4"/>
  <c r="O40" i="4"/>
  <c r="P40" i="4"/>
  <c r="Q40" i="4"/>
  <c r="E41" i="4"/>
  <c r="F41" i="4"/>
  <c r="G41" i="4"/>
  <c r="H41" i="4"/>
  <c r="I41" i="4"/>
  <c r="J41" i="4"/>
  <c r="K41" i="4"/>
  <c r="L41" i="4"/>
  <c r="M41" i="4"/>
  <c r="N41" i="4"/>
  <c r="O41" i="4"/>
  <c r="P41" i="4"/>
  <c r="Q41" i="4"/>
  <c r="E42" i="4"/>
  <c r="F42" i="4"/>
  <c r="G42" i="4"/>
  <c r="H42" i="4"/>
  <c r="I42" i="4"/>
  <c r="J42" i="4"/>
  <c r="K42" i="4"/>
  <c r="L42" i="4"/>
  <c r="M42" i="4"/>
  <c r="N42" i="4"/>
  <c r="O42" i="4"/>
  <c r="P42" i="4"/>
  <c r="Q42" i="4"/>
  <c r="E43" i="4"/>
  <c r="F43" i="4"/>
  <c r="G43" i="4"/>
  <c r="H43" i="4"/>
  <c r="I43" i="4"/>
  <c r="J43" i="4"/>
  <c r="K43" i="4"/>
  <c r="L43" i="4"/>
  <c r="M43" i="4"/>
  <c r="N43" i="4"/>
  <c r="O43" i="4"/>
  <c r="P43" i="4"/>
  <c r="Q43" i="4"/>
  <c r="E44" i="4"/>
  <c r="F44" i="4"/>
  <c r="G44" i="4"/>
  <c r="H44" i="4"/>
  <c r="I44" i="4"/>
  <c r="J44" i="4"/>
  <c r="K44" i="4"/>
  <c r="L44" i="4"/>
  <c r="M44" i="4"/>
  <c r="N44" i="4"/>
  <c r="O44" i="4"/>
  <c r="P44" i="4"/>
  <c r="Q44" i="4"/>
  <c r="E45" i="4"/>
  <c r="F45" i="4"/>
  <c r="G45" i="4"/>
  <c r="H45" i="4"/>
  <c r="I45" i="4"/>
  <c r="J45" i="4"/>
  <c r="K45" i="4"/>
  <c r="L45" i="4"/>
  <c r="M45" i="4"/>
  <c r="N45" i="4"/>
  <c r="O45" i="4"/>
  <c r="P45" i="4"/>
  <c r="Q45" i="4"/>
  <c r="E46" i="4"/>
  <c r="F46" i="4"/>
  <c r="G46" i="4"/>
  <c r="H46" i="4"/>
  <c r="I46" i="4"/>
  <c r="J46" i="4"/>
  <c r="K46" i="4"/>
  <c r="L46" i="4"/>
  <c r="M46" i="4"/>
  <c r="N46" i="4"/>
  <c r="O46" i="4"/>
  <c r="P46" i="4"/>
  <c r="Q46" i="4"/>
  <c r="E47" i="4"/>
  <c r="F47" i="4"/>
  <c r="G47" i="4"/>
  <c r="H47" i="4"/>
  <c r="I47" i="4"/>
  <c r="J47" i="4"/>
  <c r="K47" i="4"/>
  <c r="L47" i="4"/>
  <c r="M47" i="4"/>
  <c r="N47" i="4"/>
  <c r="O47" i="4"/>
  <c r="P47" i="4"/>
  <c r="Q47" i="4"/>
  <c r="J26" i="11"/>
  <c r="E27" i="11"/>
  <c r="E28" i="11"/>
  <c r="E29" i="11"/>
  <c r="I31" i="11"/>
  <c r="C30" i="11"/>
  <c r="D30" i="11"/>
  <c r="E30" i="11"/>
  <c r="F30" i="11"/>
  <c r="G30" i="11"/>
  <c r="H30" i="11"/>
  <c r="I30" i="11"/>
  <c r="J30" i="11"/>
  <c r="C31" i="11"/>
  <c r="D31" i="11"/>
  <c r="E31" i="11"/>
  <c r="F31" i="11"/>
  <c r="G31" i="11"/>
  <c r="H31" i="11"/>
  <c r="J31" i="11"/>
  <c r="D29" i="11"/>
  <c r="F29" i="11"/>
  <c r="G29" i="11"/>
  <c r="H29" i="11"/>
  <c r="I29" i="11"/>
  <c r="J29" i="11"/>
  <c r="C29" i="11"/>
  <c r="D28" i="11"/>
  <c r="F28" i="11"/>
  <c r="G28" i="11"/>
  <c r="H28" i="11"/>
  <c r="I28" i="11"/>
  <c r="J28" i="11"/>
  <c r="C28" i="11"/>
  <c r="D27" i="11"/>
  <c r="F27" i="11"/>
  <c r="G27" i="11"/>
  <c r="H27" i="11"/>
  <c r="I27" i="11"/>
  <c r="J27" i="11"/>
  <c r="C27" i="11"/>
  <c r="C23" i="11"/>
  <c r="D23" i="11"/>
  <c r="E23" i="11"/>
  <c r="F23" i="11"/>
  <c r="G23" i="11"/>
  <c r="H23" i="11"/>
  <c r="I23" i="11"/>
  <c r="J23" i="11"/>
  <c r="C24" i="11"/>
  <c r="D24" i="11"/>
  <c r="E24" i="11"/>
  <c r="F24" i="11"/>
  <c r="G24" i="11"/>
  <c r="H24" i="11"/>
  <c r="I24" i="11"/>
  <c r="J24" i="11"/>
  <c r="C25" i="11"/>
  <c r="D25" i="11"/>
  <c r="E25" i="11"/>
  <c r="F25" i="11"/>
  <c r="G25" i="11"/>
  <c r="H25" i="11"/>
  <c r="I25" i="11"/>
  <c r="J25" i="11"/>
  <c r="C26" i="11"/>
  <c r="D26" i="11"/>
  <c r="E26" i="11"/>
  <c r="F26" i="11"/>
  <c r="G26" i="11"/>
  <c r="H26" i="11"/>
  <c r="I26" i="11"/>
  <c r="D22" i="11"/>
  <c r="E22" i="11"/>
  <c r="F22" i="11"/>
  <c r="G22" i="11"/>
  <c r="H22" i="11"/>
  <c r="I22" i="11"/>
  <c r="J22" i="11"/>
  <c r="C22" i="11"/>
  <c r="J46" i="11"/>
  <c r="J59" i="11" s="1"/>
  <c r="I46" i="11"/>
  <c r="H46" i="11"/>
  <c r="G46" i="11"/>
  <c r="G59" i="11" s="1"/>
  <c r="F46" i="11"/>
  <c r="F59" i="11" s="1"/>
  <c r="E46" i="11"/>
  <c r="D46" i="11"/>
  <c r="C46" i="11"/>
  <c r="J45" i="11"/>
  <c r="J58" i="11" s="1"/>
  <c r="I45" i="11"/>
  <c r="H45" i="11"/>
  <c r="G45" i="11"/>
  <c r="G58" i="11" s="1"/>
  <c r="F45" i="11"/>
  <c r="E45" i="11"/>
  <c r="D45" i="11"/>
  <c r="C45" i="11"/>
  <c r="C58" i="11" s="1"/>
  <c r="J44" i="11"/>
  <c r="J57" i="11" s="1"/>
  <c r="I44" i="11"/>
  <c r="H44" i="11"/>
  <c r="G44" i="11"/>
  <c r="F44" i="11"/>
  <c r="E44" i="11"/>
  <c r="D44" i="11"/>
  <c r="C44" i="11"/>
  <c r="J43" i="11"/>
  <c r="J56" i="11" s="1"/>
  <c r="I43" i="11"/>
  <c r="H43" i="11"/>
  <c r="G43" i="11"/>
  <c r="G56" i="11" s="1"/>
  <c r="F43" i="11"/>
  <c r="E43" i="11"/>
  <c r="D43" i="11"/>
  <c r="C43" i="11"/>
  <c r="J42" i="11"/>
  <c r="J55" i="11" s="1"/>
  <c r="I42" i="11"/>
  <c r="H42" i="11"/>
  <c r="G42" i="11"/>
  <c r="F42" i="11"/>
  <c r="E42" i="11"/>
  <c r="D42" i="11"/>
  <c r="C42" i="11"/>
  <c r="J41" i="11"/>
  <c r="J54" i="11" s="1"/>
  <c r="I41" i="11"/>
  <c r="H41" i="11"/>
  <c r="G41" i="11"/>
  <c r="F41" i="11"/>
  <c r="E41" i="11"/>
  <c r="D41" i="11"/>
  <c r="C41" i="11"/>
  <c r="J40" i="11"/>
  <c r="J53" i="11" s="1"/>
  <c r="I40" i="11"/>
  <c r="H40" i="11"/>
  <c r="G40" i="11"/>
  <c r="F40" i="11"/>
  <c r="E40" i="11"/>
  <c r="D40" i="11"/>
  <c r="C40" i="11"/>
  <c r="J39" i="11"/>
  <c r="J52" i="11" s="1"/>
  <c r="I39" i="11"/>
  <c r="H39" i="11"/>
  <c r="G39" i="11"/>
  <c r="F39" i="11"/>
  <c r="E39" i="11"/>
  <c r="D39" i="11"/>
  <c r="C39" i="11"/>
  <c r="J38" i="11"/>
  <c r="J51" i="11" s="1"/>
  <c r="I38" i="11"/>
  <c r="H38" i="11"/>
  <c r="G38" i="11"/>
  <c r="F38" i="11"/>
  <c r="E38" i="11"/>
  <c r="D38" i="11"/>
  <c r="C38" i="11"/>
  <c r="J37" i="11"/>
  <c r="J50" i="11" s="1"/>
  <c r="J60" i="11" s="1"/>
  <c r="I37" i="11"/>
  <c r="H37" i="11"/>
  <c r="G37" i="11"/>
  <c r="F37" i="11"/>
  <c r="E37" i="11"/>
  <c r="D37" i="11"/>
  <c r="C37" i="11"/>
  <c r="L14" i="10"/>
  <c r="L13" i="10"/>
  <c r="L12" i="10"/>
  <c r="L11" i="10"/>
  <c r="L10" i="10"/>
  <c r="L9" i="10"/>
  <c r="L8" i="10"/>
  <c r="L7" i="10"/>
  <c r="L6" i="10"/>
  <c r="L5" i="10"/>
  <c r="C55" i="11" l="1"/>
  <c r="L15" i="10"/>
  <c r="F50" i="11"/>
  <c r="F53" i="11"/>
  <c r="F56" i="11"/>
  <c r="F55" i="11"/>
  <c r="F58" i="11"/>
  <c r="C56" i="11"/>
  <c r="F52" i="11"/>
  <c r="C57" i="11"/>
  <c r="F57" i="11"/>
  <c r="F51" i="11"/>
  <c r="F54" i="11"/>
  <c r="G57" i="11"/>
  <c r="C59" i="11"/>
  <c r="D50" i="11"/>
  <c r="H50" i="11"/>
  <c r="D51" i="11"/>
  <c r="H51" i="11"/>
  <c r="D52" i="11"/>
  <c r="H52" i="11"/>
  <c r="D53" i="11"/>
  <c r="H53" i="11"/>
  <c r="H60" i="11" s="1"/>
  <c r="D54" i="11"/>
  <c r="H54" i="11"/>
  <c r="D55" i="11"/>
  <c r="D56" i="11"/>
  <c r="D57" i="11"/>
  <c r="H57" i="11"/>
  <c r="D58" i="11"/>
  <c r="D59" i="11"/>
  <c r="H59" i="11"/>
  <c r="E56" i="11"/>
  <c r="E57" i="11"/>
  <c r="I57" i="11"/>
  <c r="E58" i="11"/>
  <c r="E59" i="11"/>
  <c r="I59" i="11"/>
  <c r="H58" i="11"/>
  <c r="I58" i="11"/>
  <c r="H55" i="11"/>
  <c r="E55" i="11"/>
  <c r="C50" i="11"/>
  <c r="G50" i="11"/>
  <c r="C51" i="11"/>
  <c r="G51" i="11"/>
  <c r="C52" i="11"/>
  <c r="C63" i="11" s="1"/>
  <c r="G52" i="11"/>
  <c r="C53" i="11"/>
  <c r="C60" i="11" s="1"/>
  <c r="G53" i="11"/>
  <c r="C54" i="11"/>
  <c r="G54" i="11"/>
  <c r="G55" i="11"/>
  <c r="H56" i="11"/>
  <c r="E50" i="11"/>
  <c r="I50" i="11"/>
  <c r="E51" i="11"/>
  <c r="I51" i="11"/>
  <c r="E52" i="11"/>
  <c r="I52" i="11"/>
  <c r="E53" i="11"/>
  <c r="I53" i="11"/>
  <c r="E54" i="11"/>
  <c r="I54" i="11"/>
  <c r="I55" i="11"/>
  <c r="I56" i="11"/>
  <c r="H63" i="11"/>
  <c r="F60" i="11"/>
  <c r="F63" i="11"/>
  <c r="E63" i="11" l="1"/>
  <c r="I60" i="11"/>
  <c r="E60" i="11"/>
  <c r="D60" i="11"/>
  <c r="D63" i="11"/>
  <c r="I63" i="11"/>
  <c r="G63" i="11"/>
  <c r="G60" i="11"/>
  <c r="D25" i="4"/>
  <c r="D26" i="4"/>
  <c r="D39" i="4" s="1"/>
  <c r="D27" i="4"/>
  <c r="D40" i="4" s="1"/>
  <c r="D28" i="4"/>
  <c r="D41" i="4" s="1"/>
  <c r="D29" i="4"/>
  <c r="D42" i="4" s="1"/>
  <c r="D30" i="4"/>
  <c r="D43" i="4" s="1"/>
  <c r="D31" i="4"/>
  <c r="D44" i="4" s="1"/>
  <c r="D32" i="4"/>
  <c r="D45" i="4" s="1"/>
  <c r="D33" i="4"/>
  <c r="D46" i="4" s="1"/>
  <c r="D34" i="4"/>
  <c r="D47" i="4" s="1"/>
  <c r="D38" i="4" l="1"/>
</calcChain>
</file>

<file path=xl/sharedStrings.xml><?xml version="1.0" encoding="utf-8"?>
<sst xmlns="http://schemas.openxmlformats.org/spreadsheetml/2006/main" count="603" uniqueCount="272">
  <si>
    <t>Diet component</t>
  </si>
  <si>
    <t>Brewtech yeast</t>
  </si>
  <si>
    <t>Casein</t>
  </si>
  <si>
    <t>Soy protein isolate</t>
  </si>
  <si>
    <t>Corn gluten meal</t>
  </si>
  <si>
    <t>Spirulina</t>
  </si>
  <si>
    <t>Potato protein meal</t>
  </si>
  <si>
    <t>Add ingredient g/100g</t>
  </si>
  <si>
    <t>Arginine</t>
  </si>
  <si>
    <t>Histidine</t>
  </si>
  <si>
    <t>Isoleucine</t>
  </si>
  <si>
    <t>Leucine</t>
  </si>
  <si>
    <t>Lysine</t>
  </si>
  <si>
    <t>Methionine + cysteine</t>
  </si>
  <si>
    <t>Methionine</t>
  </si>
  <si>
    <t>Phenylalanine + tyrosine</t>
  </si>
  <si>
    <t>Phenylalanine</t>
  </si>
  <si>
    <t>Threonine</t>
  </si>
  <si>
    <t xml:space="preserve">Tryptophan </t>
  </si>
  <si>
    <t>Valine</t>
  </si>
  <si>
    <t>Weighted percentages</t>
  </si>
  <si>
    <t>Soy flour* (variable)</t>
  </si>
  <si>
    <t>Formulated diet or pollen type (enter 100% above)</t>
  </si>
  <si>
    <t>de Groot suggested ratio relative to tryptophan</t>
  </si>
  <si>
    <t xml:space="preserve">Randy's Suggested Target Ratio </t>
  </si>
  <si>
    <t>Royal Jelly for reference</t>
  </si>
  <si>
    <t>Skim milk powder</t>
  </si>
  <si>
    <t xml:space="preserve">de Groot suggested ratio </t>
  </si>
  <si>
    <t>Essential Amino Acids   (EAAs)</t>
  </si>
  <si>
    <t>Formulated diet lab analysis</t>
  </si>
  <si>
    <t>L-Arginine</t>
  </si>
  <si>
    <t>L-Histidine</t>
  </si>
  <si>
    <t>L-Isoleucine</t>
  </si>
  <si>
    <t>L-Lysine</t>
  </si>
  <si>
    <t>L-Threonine</t>
  </si>
  <si>
    <t>L-Tryptophan</t>
  </si>
  <si>
    <t>L-Valine</t>
  </si>
  <si>
    <t>Brewers yeast</t>
  </si>
  <si>
    <t>Pea Protein (variable)</t>
  </si>
  <si>
    <t>Hemp seed meal (variable)</t>
  </si>
  <si>
    <t>Pounds of each feedstuff</t>
  </si>
  <si>
    <t>Dried Egg Yolk*</t>
  </si>
  <si>
    <t>Dried egg white*</t>
  </si>
  <si>
    <t>* Gordie Wardell found that egg can be difficult for the bees to digest.</t>
  </si>
  <si>
    <t>de Groot's ideal proportions of EAAs relative to leucine</t>
  </si>
  <si>
    <t>Proportion</t>
  </si>
  <si>
    <t>Percent</t>
  </si>
  <si>
    <t>Raw analysis g/100 g of patty</t>
  </si>
  <si>
    <t>EAA</t>
  </si>
  <si>
    <t>Global</t>
  </si>
  <si>
    <t>Homebrew</t>
  </si>
  <si>
    <t>Bulk Soft</t>
  </si>
  <si>
    <t>AP23</t>
  </si>
  <si>
    <t>MegaBee</t>
  </si>
  <si>
    <t>UltraBee</t>
  </si>
  <si>
    <t>Healthy Bee</t>
  </si>
  <si>
    <t>de Groot</t>
  </si>
  <si>
    <t xml:space="preserve">Arginine </t>
  </si>
  <si>
    <t xml:space="preserve">Histidine </t>
  </si>
  <si>
    <t xml:space="preserve">Isoleucine </t>
  </si>
  <si>
    <t xml:space="preserve">Leucine </t>
  </si>
  <si>
    <t xml:space="preserve">Lysine </t>
  </si>
  <si>
    <t xml:space="preserve">Methionine </t>
  </si>
  <si>
    <t xml:space="preserve">Cysteine </t>
  </si>
  <si>
    <t xml:space="preserve">Phenylalanine </t>
  </si>
  <si>
    <t xml:space="preserve">Tyrosine </t>
  </si>
  <si>
    <t xml:space="preserve">Threonine </t>
  </si>
  <si>
    <t xml:space="preserve">Valine </t>
  </si>
  <si>
    <t>EAAs (meth and phenyl combined) normalized to leucine by dividing by leucine</t>
  </si>
  <si>
    <t>Proportional deficiency to de Groot (subtract 1 to obtain negative values)</t>
  </si>
  <si>
    <t>Sum &lt;0 de Groot</t>
  </si>
  <si>
    <t>Total FOB to almonds</t>
  </si>
  <si>
    <t xml:space="preserve"> Head &amp; Thorax</t>
  </si>
  <si>
    <t>Sum &gt;0</t>
  </si>
  <si>
    <t>Below are the EAA analyses of the formulated diets that I tested in 2020</t>
  </si>
  <si>
    <t>If necessary, unlock with the password sb</t>
  </si>
  <si>
    <t>Normalized to leucine</t>
  </si>
  <si>
    <t xml:space="preserve">EAAs (meth and phenyl combined) </t>
  </si>
  <si>
    <t>Other</t>
  </si>
  <si>
    <t>Formulated diet</t>
  </si>
  <si>
    <r>
      <t>Use the data in the yellow cells to enter into the calculator (</t>
    </r>
    <r>
      <rPr>
        <b/>
        <sz val="12"/>
        <color rgb="FF000000"/>
        <rFont val="Calibri"/>
        <family val="2"/>
      </rPr>
      <t>paste as numbers</t>
    </r>
    <r>
      <rPr>
        <sz val="12"/>
        <color rgb="FF000000"/>
        <rFont val="Calibri"/>
        <family val="2"/>
      </rPr>
      <t>)</t>
    </r>
  </si>
  <si>
    <t xml:space="preserve"> Sum of EAAs</t>
  </si>
  <si>
    <t>Calculated ratios as percent of full diet</t>
  </si>
  <si>
    <t>Taha 2019 rape</t>
  </si>
  <si>
    <t>Red clover</t>
  </si>
  <si>
    <t>Black locust</t>
  </si>
  <si>
    <t>Almond Somerville 2006</t>
  </si>
  <si>
    <t>Almond Rayner &amp; Langridge 1985</t>
  </si>
  <si>
    <t>Trifolium repens McLellan</t>
  </si>
  <si>
    <t>White clover Somerv</t>
  </si>
  <si>
    <t>Brassica napus Somerville</t>
  </si>
  <si>
    <t xml:space="preserve">tryptophan </t>
  </si>
  <si>
    <t>de Groot suggested</t>
  </si>
  <si>
    <t>Randy's Suggested</t>
  </si>
  <si>
    <t>Target ratios</t>
  </si>
  <si>
    <t>Almond pollen for reference</t>
  </si>
  <si>
    <t>% protein</t>
  </si>
  <si>
    <t>Bee Pro</t>
  </si>
  <si>
    <t>Corn gluten meal (variable)</t>
  </si>
  <si>
    <t>Brewers yeast (variable)</t>
  </si>
  <si>
    <t>Brewtech yeast (variable)</t>
  </si>
  <si>
    <t>Potato protein powder</t>
  </si>
  <si>
    <t>% Total protein</t>
  </si>
  <si>
    <t>EAAs/Total protein</t>
  </si>
  <si>
    <t>% EAAs</t>
  </si>
  <si>
    <t>g of amino acid per 100 g of component or diet</t>
  </si>
  <si>
    <t>Means mg/g</t>
  </si>
  <si>
    <t>mg</t>
  </si>
  <si>
    <t>g</t>
  </si>
  <si>
    <t>x</t>
  </si>
  <si>
    <t>g/100g</t>
  </si>
  <si>
    <t>Average</t>
  </si>
  <si>
    <t>Balkanska</t>
  </si>
  <si>
    <t>Others</t>
  </si>
  <si>
    <t>Amino acids</t>
  </si>
  <si>
    <t>Parameter</t>
  </si>
  <si>
    <t>As fed</t>
  </si>
  <si>
    <t>On DM</t>
  </si>
  <si>
    <t>Unit</t>
  </si>
  <si>
    <t>g/kg</t>
  </si>
  <si>
    <t>g/16g N</t>
  </si>
  <si>
    <t>Cystine</t>
  </si>
  <si>
    <t>Methionine + cystine</t>
  </si>
  <si>
    <t>Tryptophan</t>
  </si>
  <si>
    <t>Tyrosine</t>
  </si>
  <si>
    <t>Alanine</t>
  </si>
  <si>
    <t>Aspartic acid</t>
  </si>
  <si>
    <t>Glutamic acid</t>
  </si>
  <si>
    <t>Glycine</t>
  </si>
  <si>
    <t>Serine</t>
  </si>
  <si>
    <t>Proline</t>
  </si>
  <si>
    <t>A great source for feed information is:</t>
  </si>
  <si>
    <t>https://www.feedtables.com</t>
  </si>
  <si>
    <t>If you add any to the calculator, be sure to click the button below:</t>
  </si>
  <si>
    <t>Then go way down to:</t>
  </si>
  <si>
    <t>Use the "As Fed" figure, divided by 10 to obtain g/100 g (use the combined figures for methionine and phenylalanine)</t>
  </si>
  <si>
    <t>Cut and paste the above table on the FeedTables tab, and it will calculate for you.</t>
  </si>
  <si>
    <t>Whey powder</t>
  </si>
  <si>
    <t>Homebrew Recipe</t>
  </si>
  <si>
    <t>Lbs</t>
  </si>
  <si>
    <t>%</t>
  </si>
  <si>
    <t>Prosweet sucrose/HFCS syrup</t>
  </si>
  <si>
    <t>Water</t>
  </si>
  <si>
    <t>Canola oil</t>
  </si>
  <si>
    <t>Lysine concentrate</t>
  </si>
  <si>
    <t>Zinc chelate</t>
  </si>
  <si>
    <t>Honey B Healthy (lemongrass)</t>
  </si>
  <si>
    <t>Natural Pollen</t>
  </si>
  <si>
    <t>Soy isolate</t>
  </si>
  <si>
    <t>Toasted soy flour</t>
  </si>
  <si>
    <t>Sugar</t>
  </si>
  <si>
    <t>Total</t>
  </si>
  <si>
    <t xml:space="preserve">Sample </t>
  </si>
  <si>
    <t>Fat / lipid %</t>
  </si>
  <si>
    <t>Fiber %</t>
  </si>
  <si>
    <t>Protein %</t>
  </si>
  <si>
    <t>1-O</t>
  </si>
  <si>
    <t>2-B</t>
  </si>
  <si>
    <t>3-S</t>
  </si>
  <si>
    <t>4-Y</t>
  </si>
  <si>
    <t>5-P</t>
  </si>
  <si>
    <t>6-R</t>
  </si>
  <si>
    <t>7-G</t>
  </si>
  <si>
    <t>Tot prot</t>
  </si>
  <si>
    <t>L-phenyalanine</t>
  </si>
  <si>
    <t>Amino acid concentrates</t>
  </si>
  <si>
    <t>Pea</t>
  </si>
  <si>
    <t>Whey</t>
  </si>
  <si>
    <t>Proportion EAAs relative to total protein in this diet</t>
  </si>
  <si>
    <t>https://www.ncbi.nlm.nih.gov/pmc/articles/PMC6245118/</t>
  </si>
  <si>
    <t>Oat</t>
  </si>
  <si>
    <t>Lupin</t>
  </si>
  <si>
    <t>Wheat</t>
  </si>
  <si>
    <t>Hemp</t>
  </si>
  <si>
    <t>Microalgae</t>
  </si>
  <si>
    <t>Soy</t>
  </si>
  <si>
    <t>Brown rice</t>
  </si>
  <si>
    <t>Corn</t>
  </si>
  <si>
    <t>Potato</t>
  </si>
  <si>
    <t>Milk</t>
  </si>
  <si>
    <t>Caseinate</t>
  </si>
  <si>
    <t>Egg</t>
  </si>
  <si>
    <t>Human muscle</t>
  </si>
  <si>
    <t>Essential amino acids</t>
  </si>
  <si>
    <t> Threonine</t>
  </si>
  <si>
    <t> Methionine</t>
  </si>
  <si>
    <t> Phenylalanine</t>
  </si>
  <si>
    <t> Histidine</t>
  </si>
  <si>
    <t> Lysine</t>
  </si>
  <si>
    <t> Valine</t>
  </si>
  <si>
    <t> Isoleucine</t>
  </si>
  <si>
    <t> Leucine</t>
  </si>
  <si>
    <t> ΣEAA</t>
  </si>
  <si>
    <t>Non-essential amino acids</t>
  </si>
  <si>
    <t> Serine</t>
  </si>
  <si>
    <t> Glycine</t>
  </si>
  <si>
    <t> Glutamic acid</t>
  </si>
  <si>
    <t> Proline</t>
  </si>
  <si>
    <t> Cysteine</t>
  </si>
  <si>
    <t> Alanine</t>
  </si>
  <si>
    <t> Tyrosine</t>
  </si>
  <si>
    <t> Arginine</t>
  </si>
  <si>
    <t> ΣNEAA</t>
  </si>
  <si>
    <t>Values are presented in g per 100 g raw material. Tryptophan, aspartic acid, asparagine, and glutamine were not measured</t>
  </si>
  <si>
    <t>Table 2</t>
  </si>
  <si>
    <t>Representative amount of protein</t>
  </si>
  <si>
    <t>Matched for leucine</t>
  </si>
  <si>
    <t>Matched for ΣEAA</t>
  </si>
  <si>
    <t>Amount of protein (g)</t>
  </si>
  <si>
    <t>Amount of raw material (g)</t>
  </si>
  <si>
    <t>Amount of a certain protein source that needs to be consumed to provide 2.7 g leucine or 10.9 g essential amino acids (i.e., the same amount of leucine or essential amino acids ingested when consuming 25 g whey protein)</t>
  </si>
  <si>
    <t>ΣEAA sum of all essential amino acids</t>
  </si>
  <si>
    <t>Arginine %</t>
  </si>
  <si>
    <t>Histidine %</t>
  </si>
  <si>
    <t>Isoleucine %</t>
  </si>
  <si>
    <t>Leucine %</t>
  </si>
  <si>
    <t>Lysine %</t>
  </si>
  <si>
    <t>Methionine %</t>
  </si>
  <si>
    <t>Cysteine %</t>
  </si>
  <si>
    <t>Phenylalanine %</t>
  </si>
  <si>
    <t>Tyrosine %</t>
  </si>
  <si>
    <t>Threonine %</t>
  </si>
  <si>
    <t>Tryptophan %</t>
  </si>
  <si>
    <t>Valine %</t>
  </si>
  <si>
    <t>EAA analyses, % of diet, alphabetized,</t>
  </si>
  <si>
    <t>Same as above, combined Meth and Phenyl</t>
  </si>
  <si>
    <t>Whole raw eggs</t>
  </si>
  <si>
    <t>Vegetable oil</t>
  </si>
  <si>
    <t>1.33 g</t>
  </si>
  <si>
    <t>2.4 g</t>
  </si>
  <si>
    <t>4.02 g</t>
  </si>
  <si>
    <t>3.29 g</t>
  </si>
  <si>
    <t>0.67 g</t>
  </si>
  <si>
    <t>2.58 g</t>
  </si>
  <si>
    <t>2.14 g</t>
  </si>
  <si>
    <t>0.72 g</t>
  </si>
  <si>
    <t>2.46 g</t>
  </si>
  <si>
    <t>3.83 g</t>
  </si>
  <si>
    <t>2.33 g</t>
  </si>
  <si>
    <t>6.21 g</t>
  </si>
  <si>
    <t>0.79 g</t>
  </si>
  <si>
    <t>9.56 g</t>
  </si>
  <si>
    <t>2.28 g</t>
  </si>
  <si>
    <t>Hydroxyproline</t>
  </si>
  <si>
    <t>~</t>
  </si>
  <si>
    <t>2.89 g</t>
  </si>
  <si>
    <t>2.86 g</t>
  </si>
  <si>
    <t>1.87 g</t>
  </si>
  <si>
    <t>0.67 g</t>
  </si>
  <si>
    <t>2.58 g</t>
  </si>
  <si>
    <t>soy flour 54% protein</t>
  </si>
  <si>
    <t>Percent of total diet</t>
  </si>
  <si>
    <t>Sum</t>
  </si>
  <si>
    <t>Lbs Protein</t>
  </si>
  <si>
    <t>Cal'd pounds of protein</t>
  </si>
  <si>
    <t>Cal'd pounds of EAAs</t>
  </si>
  <si>
    <t>Lbs EAAs</t>
  </si>
  <si>
    <t>Total lbs of diet</t>
  </si>
  <si>
    <t>EAA/total protein</t>
  </si>
  <si>
    <t>Example</t>
  </si>
  <si>
    <r>
      <rPr>
        <sz val="14"/>
        <color theme="1"/>
        <rFont val="Wingdings 3"/>
        <family val="1"/>
        <charset val="2"/>
      </rPr>
      <t>f</t>
    </r>
    <r>
      <rPr>
        <sz val="14"/>
        <color theme="1"/>
        <rFont val="Calibri"/>
        <family val="2"/>
        <scheme val="minor"/>
      </rPr>
      <t xml:space="preserve">Wet weight </t>
    </r>
    <r>
      <rPr>
        <b/>
        <sz val="14"/>
        <color rgb="FFC00000"/>
        <rFont val="Calibri"/>
        <family val="2"/>
        <scheme val="minor"/>
      </rPr>
      <t>% total protein</t>
    </r>
    <r>
      <rPr>
        <sz val="14"/>
        <color theme="1"/>
        <rFont val="Calibri"/>
        <family val="2"/>
        <scheme val="minor"/>
      </rPr>
      <t xml:space="preserve"> dry weight</t>
    </r>
    <r>
      <rPr>
        <sz val="14"/>
        <color theme="1"/>
        <rFont val="Wingdings 3"/>
        <family val="1"/>
        <charset val="2"/>
      </rPr>
      <t>g</t>
    </r>
  </si>
  <si>
    <r>
      <rPr>
        <sz val="14"/>
        <color theme="1"/>
        <rFont val="Wingdings 3"/>
        <family val="1"/>
        <charset val="2"/>
      </rPr>
      <t>f</t>
    </r>
    <r>
      <rPr>
        <sz val="14"/>
        <color theme="1"/>
        <rFont val="Calibri"/>
        <family val="2"/>
        <scheme val="minor"/>
      </rPr>
      <t xml:space="preserve">Wet weight      </t>
    </r>
    <r>
      <rPr>
        <b/>
        <sz val="14"/>
        <color rgb="FFC00000"/>
        <rFont val="Calibri"/>
        <family val="2"/>
        <scheme val="minor"/>
      </rPr>
      <t>% total protein</t>
    </r>
    <r>
      <rPr>
        <sz val="14"/>
        <color theme="1"/>
        <rFont val="Calibri"/>
        <family val="2"/>
        <scheme val="minor"/>
      </rPr>
      <t xml:space="preserve">      dry weight</t>
    </r>
    <r>
      <rPr>
        <sz val="14"/>
        <color theme="1"/>
        <rFont val="Wingdings 3"/>
        <family val="1"/>
        <charset val="2"/>
      </rPr>
      <t>g</t>
    </r>
  </si>
  <si>
    <t>Protein sources</t>
  </si>
  <si>
    <t>Non-protein ingredients (optional)</t>
  </si>
  <si>
    <t>Amounts for example diet</t>
  </si>
  <si>
    <r>
      <rPr>
        <b/>
        <sz val="14"/>
        <color theme="1"/>
        <rFont val="Calibri"/>
        <family val="2"/>
        <scheme val="minor"/>
      </rPr>
      <t xml:space="preserve">PROTEIN:  </t>
    </r>
    <r>
      <rPr>
        <sz val="14"/>
        <color theme="1"/>
        <rFont val="Calibri"/>
        <family val="2"/>
        <scheme val="minor"/>
      </rPr>
      <t xml:space="preserve">Assuming that you included sugar, water, and oil weights, aim for </t>
    </r>
    <r>
      <rPr>
        <b/>
        <sz val="14"/>
        <color theme="1"/>
        <rFont val="Calibri"/>
        <family val="2"/>
        <scheme val="minor"/>
      </rPr>
      <t>15-25%</t>
    </r>
    <r>
      <rPr>
        <sz val="14"/>
        <color theme="1"/>
        <rFont val="Calibri"/>
        <family val="2"/>
        <scheme val="minor"/>
      </rPr>
      <t xml:space="preserve"> total protein.  For protein sources only, aim for </t>
    </r>
    <r>
      <rPr>
        <b/>
        <sz val="14"/>
        <color theme="1"/>
        <rFont val="Calibri"/>
        <family val="2"/>
        <scheme val="minor"/>
      </rPr>
      <t xml:space="preserve">30-50% </t>
    </r>
    <r>
      <rPr>
        <sz val="14"/>
        <color theme="1"/>
        <rFont val="Calibri"/>
        <family val="2"/>
        <scheme val="minor"/>
      </rPr>
      <t>dry weight.  There may be benefit to having some amount of indigestible fiber in the diet.</t>
    </r>
  </si>
  <si>
    <r>
      <t xml:space="preserve"> </t>
    </r>
    <r>
      <rPr>
        <b/>
        <sz val="14"/>
        <color theme="1"/>
        <rFont val="Calibri"/>
        <family val="2"/>
        <scheme val="minor"/>
      </rPr>
      <t>AMINO ACIDS:</t>
    </r>
    <r>
      <rPr>
        <b/>
        <i/>
        <sz val="14"/>
        <color theme="1"/>
        <rFont val="Calibri"/>
        <family val="2"/>
        <scheme val="minor"/>
      </rPr>
      <t xml:space="preserve">  </t>
    </r>
    <r>
      <rPr>
        <i/>
        <sz val="14"/>
        <color theme="1"/>
        <rFont val="Calibri"/>
        <family val="2"/>
        <scheme val="minor"/>
      </rPr>
      <t>Non-essential aminos are necessary too.</t>
    </r>
    <r>
      <rPr>
        <sz val="14"/>
        <color theme="1"/>
        <rFont val="Calibri"/>
        <family val="2"/>
        <scheme val="minor"/>
      </rPr>
      <t xml:space="preserve">  In general, aim for the EAAs to account for only </t>
    </r>
    <r>
      <rPr>
        <b/>
        <sz val="14"/>
        <color theme="1"/>
        <rFont val="Calibri"/>
        <family val="2"/>
        <scheme val="minor"/>
      </rPr>
      <t>40-50%</t>
    </r>
    <r>
      <rPr>
        <sz val="14"/>
        <color theme="1"/>
        <rFont val="Calibri"/>
        <family val="2"/>
        <scheme val="minor"/>
      </rPr>
      <t xml:space="preserve"> of the total protein.</t>
    </r>
  </si>
  <si>
    <t>SUGARS:  Total sugar of the diet (wet weight) should be around 50%</t>
  </si>
  <si>
    <r>
      <t xml:space="preserve">Your diet </t>
    </r>
    <r>
      <rPr>
        <b/>
        <sz val="14"/>
        <color theme="1"/>
        <rFont val="Wingdings 3"/>
        <family val="1"/>
        <charset val="2"/>
      </rPr>
      <t>g</t>
    </r>
  </si>
  <si>
    <t>Proportion (wet weight) of vegetable oil.</t>
  </si>
  <si>
    <t>Proportion (wet weight) of sugar.</t>
  </si>
  <si>
    <r>
      <t xml:space="preserve">LIPIDS:  </t>
    </r>
    <r>
      <rPr>
        <sz val="14"/>
        <color theme="1"/>
        <rFont val="Calibri"/>
        <family val="2"/>
        <scheme val="minor"/>
      </rPr>
      <t>Vegetable oils are the source of critical phytosterols in the diet.</t>
    </r>
    <r>
      <rPr>
        <b/>
        <sz val="14"/>
        <color theme="1"/>
        <rFont val="Calibri"/>
        <family val="2"/>
        <scheme val="minor"/>
      </rPr>
      <t xml:space="preserve">  </t>
    </r>
    <r>
      <rPr>
        <sz val="14"/>
        <color theme="1"/>
        <rFont val="Calibri"/>
        <family val="2"/>
        <scheme val="minor"/>
      </rPr>
      <t>Canola and corn oil are good sources [1] .  Aim for about 2% vegetable oil.</t>
    </r>
    <r>
      <rPr>
        <b/>
        <sz val="14"/>
        <color theme="1"/>
        <rFont val="Calibri"/>
        <family val="2"/>
        <scheme val="minor"/>
      </rPr>
      <t xml:space="preserve">  </t>
    </r>
    <r>
      <rPr>
        <sz val="14"/>
        <color theme="1"/>
        <rFont val="Calibri"/>
        <family val="2"/>
        <scheme val="minor"/>
      </rPr>
      <t>There may be benefit to including a source of isofuctopherol [2] (perhaps from a seaweed extract, but I've gotten good results without adding any). [1] https://pmc.ncbi.nlm.nih.gov/articles/PMC6723959/  [2] https://royalsocietypublishing.org/doi/10.1098/rspb.2024.3078#B58R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</si>
</sst>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
    <numFmt numFmtId="165" formatCode="0.0%"/>
    <numFmt numFmtId="166" formatCode="0.000"/>
    <numFmt numFmtId="167" formatCode="0.0\ &quot;lbs&quot;"/>
    <numFmt numFmtId="168" formatCode="0\ &quot;lbs&quot;"/>
  </numFmts>
  <fonts count="36">
    <font>
      <sz val="11"/>
      <color theme="1"/>
      <name val="Calibri"/>
      <family val="2"/>
      <scheme val="minor"/>
    </font>
    <font>
      <b/>
      <sz val="11"/>
      <color theme="1"/>
      <name val="Calibri"/>
      <family val="2"/>
      <scheme val="minor"/>
    </font>
    <font>
      <sz val="10"/>
      <color rgb="FF222222"/>
      <name val="Arial"/>
      <family val="2"/>
    </font>
    <font>
      <sz val="11"/>
      <color rgb="FF222222"/>
      <name val="Calibri"/>
      <family val="2"/>
      <scheme val="minor"/>
    </font>
    <font>
      <b/>
      <sz val="10"/>
      <color rgb="FF222222"/>
      <name val="Arial"/>
      <family val="2"/>
    </font>
    <font>
      <sz val="11"/>
      <color rgb="FF111111"/>
      <name val="Roboto"/>
    </font>
    <font>
      <sz val="12"/>
      <color theme="1"/>
      <name val="Calibri"/>
      <family val="2"/>
      <scheme val="minor"/>
    </font>
    <font>
      <b/>
      <sz val="18"/>
      <color theme="1"/>
      <name val="Calibri"/>
      <family val="2"/>
      <scheme val="minor"/>
    </font>
    <font>
      <b/>
      <sz val="14"/>
      <color theme="1"/>
      <name val="Calibri"/>
      <family val="2"/>
      <scheme val="minor"/>
    </font>
    <font>
      <sz val="12"/>
      <color rgb="FF000000"/>
      <name val="Calibri"/>
      <family val="2"/>
    </font>
    <font>
      <sz val="14"/>
      <color theme="1"/>
      <name val="Calibri"/>
      <family val="2"/>
      <scheme val="minor"/>
    </font>
    <font>
      <b/>
      <sz val="12"/>
      <color theme="1"/>
      <name val="Calibri"/>
      <family val="2"/>
      <scheme val="minor"/>
    </font>
    <font>
      <b/>
      <sz val="10"/>
      <color theme="1"/>
      <name val="Calibri"/>
      <family val="2"/>
      <scheme val="minor"/>
    </font>
    <font>
      <sz val="18"/>
      <color theme="1"/>
      <name val="Calibri"/>
      <family val="2"/>
      <scheme val="minor"/>
    </font>
    <font>
      <sz val="11"/>
      <color rgb="FF000000"/>
      <name val="Calibri"/>
      <family val="2"/>
      <scheme val="minor"/>
    </font>
    <font>
      <b/>
      <sz val="14"/>
      <color rgb="FF000000"/>
      <name val="Calibri"/>
      <family val="2"/>
      <scheme val="minor"/>
    </font>
    <font>
      <b/>
      <sz val="12"/>
      <color rgb="FF000000"/>
      <name val="Calibri"/>
      <family val="2"/>
    </font>
    <font>
      <sz val="10"/>
      <color theme="1"/>
      <name val="Calibri"/>
      <family val="2"/>
      <scheme val="minor"/>
    </font>
    <font>
      <sz val="11"/>
      <color rgb="FFFF0000"/>
      <name val="Calibri"/>
      <family val="2"/>
      <scheme val="minor"/>
    </font>
    <font>
      <u/>
      <sz val="11"/>
      <color theme="10"/>
      <name val="Calibri"/>
      <family val="2"/>
      <scheme val="minor"/>
    </font>
    <font>
      <sz val="13"/>
      <color rgb="FFFFFFFF"/>
      <name val="Arial"/>
      <family val="2"/>
    </font>
    <font>
      <sz val="13"/>
      <color rgb="FF000000"/>
      <name val="Arial"/>
      <family val="2"/>
    </font>
    <font>
      <u/>
      <sz val="14"/>
      <color theme="10"/>
      <name val="Calibri"/>
      <family val="2"/>
      <scheme val="minor"/>
    </font>
    <font>
      <b/>
      <sz val="11"/>
      <color rgb="FFC00000"/>
      <name val="Calibri"/>
      <family val="2"/>
      <scheme val="minor"/>
    </font>
    <font>
      <b/>
      <sz val="10"/>
      <color rgb="FFC00000"/>
      <name val="Arial"/>
      <family val="2"/>
    </font>
    <font>
      <b/>
      <sz val="16"/>
      <color rgb="FFC00000"/>
      <name val="Calibri"/>
      <family val="2"/>
      <scheme val="minor"/>
    </font>
    <font>
      <b/>
      <sz val="10"/>
      <color theme="1"/>
      <name val="Arial"/>
      <family val="2"/>
    </font>
    <font>
      <b/>
      <sz val="14"/>
      <color rgb="FFC00000"/>
      <name val="Calibri"/>
      <family val="2"/>
      <scheme val="minor"/>
    </font>
    <font>
      <sz val="12"/>
      <color theme="1"/>
      <name val="Calibri"/>
      <family val="2"/>
    </font>
    <font>
      <b/>
      <sz val="16"/>
      <color theme="1"/>
      <name val="Calibri"/>
      <family val="2"/>
      <scheme val="minor"/>
    </font>
    <font>
      <sz val="14"/>
      <color theme="1"/>
      <name val="Wingdings 3"/>
      <family val="1"/>
      <charset val="2"/>
    </font>
    <font>
      <sz val="14"/>
      <color theme="1"/>
      <name val="Calibri"/>
      <family val="1"/>
      <charset val="2"/>
      <scheme val="minor"/>
    </font>
    <font>
      <b/>
      <sz val="11"/>
      <color rgb="FF222222"/>
      <name val="Calibri"/>
      <family val="2"/>
      <scheme val="minor"/>
    </font>
    <font>
      <i/>
      <sz val="14"/>
      <color theme="1"/>
      <name val="Calibri"/>
      <family val="2"/>
      <scheme val="minor"/>
    </font>
    <font>
      <b/>
      <i/>
      <sz val="14"/>
      <color theme="1"/>
      <name val="Calibri"/>
      <family val="2"/>
      <scheme val="minor"/>
    </font>
    <font>
      <b/>
      <sz val="14"/>
      <color theme="1"/>
      <name val="Wingdings 3"/>
      <family val="1"/>
      <charset val="2"/>
    </font>
  </fonts>
  <fills count="17">
    <fill>
      <patternFill patternType="none"/>
    </fill>
    <fill>
      <patternFill patternType="gray125"/>
    </fill>
    <fill>
      <patternFill patternType="solid">
        <fgColor rgb="FFFFFF00"/>
        <bgColor indexed="64"/>
      </patternFill>
    </fill>
    <fill>
      <patternFill patternType="solid">
        <fgColor rgb="FF00B0F0"/>
        <bgColor indexed="64"/>
      </patternFill>
    </fill>
    <fill>
      <patternFill patternType="solid">
        <fgColor rgb="FF65FFAB"/>
        <bgColor indexed="64"/>
      </patternFill>
    </fill>
    <fill>
      <patternFill patternType="solid">
        <fgColor theme="0" tint="-0.14999847407452621"/>
        <bgColor indexed="64"/>
      </patternFill>
    </fill>
    <fill>
      <patternFill patternType="solid">
        <fgColor rgb="FF00B050"/>
        <bgColor indexed="64"/>
      </patternFill>
    </fill>
    <fill>
      <patternFill patternType="solid">
        <fgColor rgb="FFFFB9F5"/>
        <bgColor indexed="64"/>
      </patternFill>
    </fill>
    <fill>
      <patternFill patternType="solid">
        <fgColor theme="0"/>
        <bgColor indexed="64"/>
      </patternFill>
    </fill>
    <fill>
      <patternFill patternType="solid">
        <fgColor rgb="FFFFE697"/>
        <bgColor indexed="64"/>
      </patternFill>
    </fill>
    <fill>
      <patternFill patternType="solid">
        <fgColor rgb="FF93E3FF"/>
        <bgColor indexed="64"/>
      </patternFill>
    </fill>
    <fill>
      <patternFill patternType="solid">
        <fgColor rgb="FF92D050"/>
        <bgColor indexed="64"/>
      </patternFill>
    </fill>
    <fill>
      <patternFill patternType="solid">
        <fgColor rgb="FFD3B5E9"/>
        <bgColor indexed="64"/>
      </patternFill>
    </fill>
    <fill>
      <patternFill patternType="solid">
        <fgColor rgb="FFFFFFFF"/>
        <bgColor indexed="64"/>
      </patternFill>
    </fill>
    <fill>
      <patternFill patternType="solid">
        <fgColor rgb="FFC4F890"/>
        <bgColor indexed="64"/>
      </patternFill>
    </fill>
    <fill>
      <patternFill patternType="solid">
        <fgColor rgb="FF11742E"/>
        <bgColor indexed="64"/>
      </patternFill>
    </fill>
    <fill>
      <patternFill patternType="solid">
        <fgColor rgb="FFCDEBC2"/>
        <bgColor indexed="64"/>
      </patternFill>
    </fill>
  </fills>
  <borders count="16">
    <border>
      <left/>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bottom style="thin">
        <color auto="1"/>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top/>
      <bottom style="thin">
        <color auto="1"/>
      </bottom>
      <diagonal/>
    </border>
    <border>
      <left/>
      <right style="thin">
        <color auto="1"/>
      </right>
      <top/>
      <bottom style="thin">
        <color auto="1"/>
      </bottom>
      <diagonal/>
    </border>
    <border>
      <left style="thin">
        <color auto="1"/>
      </left>
      <right/>
      <top/>
      <bottom/>
      <diagonal/>
    </border>
    <border>
      <left/>
      <right style="thin">
        <color auto="1"/>
      </right>
      <top/>
      <bottom/>
      <diagonal/>
    </border>
  </borders>
  <cellStyleXfs count="3">
    <xf numFmtId="0" fontId="0" fillId="0" borderId="0"/>
    <xf numFmtId="0" fontId="6" fillId="0" borderId="0"/>
    <xf numFmtId="0" fontId="19" fillId="0" borderId="0" applyNumberFormat="0" applyFill="0" applyBorder="0" applyAlignment="0" applyProtection="0"/>
  </cellStyleXfs>
  <cellXfs count="194">
    <xf numFmtId="0" fontId="0" fillId="0" borderId="0" xfId="0"/>
    <xf numFmtId="0" fontId="0" fillId="0" borderId="0" xfId="0" applyAlignment="1">
      <alignment horizontal="center"/>
    </xf>
    <xf numFmtId="0" fontId="0" fillId="0" borderId="4" xfId="0" applyBorder="1" applyAlignment="1">
      <alignment wrapText="1"/>
    </xf>
    <xf numFmtId="0" fontId="0" fillId="0" borderId="3" xfId="0" applyBorder="1" applyAlignment="1">
      <alignment horizontal="center" wrapText="1"/>
    </xf>
    <xf numFmtId="0" fontId="0" fillId="0" borderId="0" xfId="0" applyAlignment="1">
      <alignment wrapText="1"/>
    </xf>
    <xf numFmtId="0" fontId="2" fillId="0" borderId="3" xfId="0" applyFont="1" applyBorder="1" applyAlignment="1">
      <alignment horizontal="left"/>
    </xf>
    <xf numFmtId="0" fontId="0" fillId="0" borderId="3" xfId="0" applyBorder="1" applyAlignment="1">
      <alignment horizontal="center"/>
    </xf>
    <xf numFmtId="0" fontId="1" fillId="4" borderId="4" xfId="0" applyFont="1" applyFill="1" applyBorder="1" applyAlignment="1">
      <alignment horizontal="center" wrapText="1"/>
    </xf>
    <xf numFmtId="0" fontId="1" fillId="0" borderId="0" xfId="0" applyFont="1" applyAlignment="1">
      <alignment horizontal="center" vertical="center" wrapText="1"/>
    </xf>
    <xf numFmtId="0" fontId="0" fillId="0" borderId="0" xfId="0" applyAlignment="1">
      <alignment horizontal="left"/>
    </xf>
    <xf numFmtId="0" fontId="5" fillId="0" borderId="0" xfId="0" applyFont="1" applyAlignment="1">
      <alignment horizontal="left" vertical="center"/>
    </xf>
    <xf numFmtId="0" fontId="1" fillId="5" borderId="3" xfId="0" applyFont="1" applyFill="1" applyBorder="1" applyAlignment="1">
      <alignment horizontal="center" wrapText="1"/>
    </xf>
    <xf numFmtId="9" fontId="0" fillId="0" borderId="0" xfId="0" applyNumberFormat="1" applyAlignment="1">
      <alignment horizontal="center"/>
    </xf>
    <xf numFmtId="0" fontId="1" fillId="6" borderId="3" xfId="0" applyFont="1" applyFill="1" applyBorder="1" applyAlignment="1">
      <alignment horizontal="center" wrapText="1"/>
    </xf>
    <xf numFmtId="0" fontId="1" fillId="5" borderId="3" xfId="0" applyFont="1" applyFill="1" applyBorder="1" applyAlignment="1">
      <alignment horizontal="center"/>
    </xf>
    <xf numFmtId="0" fontId="1" fillId="6" borderId="3" xfId="0" applyFont="1" applyFill="1" applyBorder="1" applyAlignment="1">
      <alignment horizontal="center"/>
    </xf>
    <xf numFmtId="0" fontId="0" fillId="0" borderId="1" xfId="0" applyBorder="1" applyAlignment="1">
      <alignment horizontal="center"/>
    </xf>
    <xf numFmtId="164" fontId="3" fillId="0" borderId="3" xfId="0" applyNumberFormat="1" applyFont="1" applyBorder="1" applyAlignment="1">
      <alignment horizontal="center"/>
    </xf>
    <xf numFmtId="0" fontId="1" fillId="4" borderId="3" xfId="0" applyFont="1" applyFill="1" applyBorder="1" applyAlignment="1">
      <alignment horizontal="center"/>
    </xf>
    <xf numFmtId="0" fontId="1" fillId="2" borderId="3" xfId="0" applyFont="1" applyFill="1" applyBorder="1" applyAlignment="1">
      <alignment horizontal="center"/>
    </xf>
    <xf numFmtId="164" fontId="0" fillId="0" borderId="3" xfId="0" applyNumberFormat="1" applyBorder="1"/>
    <xf numFmtId="164" fontId="0" fillId="2" borderId="3" xfId="0" applyNumberFormat="1" applyFill="1" applyBorder="1"/>
    <xf numFmtId="0" fontId="1" fillId="0" borderId="0" xfId="0" applyFont="1"/>
    <xf numFmtId="164" fontId="0" fillId="7" borderId="3" xfId="0" applyNumberFormat="1" applyFill="1" applyBorder="1" applyAlignment="1">
      <alignment horizontal="center"/>
    </xf>
    <xf numFmtId="0" fontId="4" fillId="0" borderId="0" xfId="0" applyFont="1" applyAlignment="1" applyProtection="1">
      <alignment horizontal="center"/>
      <protection locked="0"/>
    </xf>
    <xf numFmtId="164" fontId="1" fillId="0" borderId="0" xfId="0" applyNumberFormat="1" applyFont="1"/>
    <xf numFmtId="164" fontId="3" fillId="9" borderId="3" xfId="0" applyNumberFormat="1" applyFont="1" applyFill="1" applyBorder="1" applyAlignment="1">
      <alignment horizontal="center"/>
    </xf>
    <xf numFmtId="0" fontId="10" fillId="0" borderId="0" xfId="0" applyFont="1"/>
    <xf numFmtId="0" fontId="1" fillId="11" borderId="3" xfId="0" applyFont="1" applyFill="1" applyBorder="1" applyAlignment="1">
      <alignment horizontal="center" wrapText="1"/>
    </xf>
    <xf numFmtId="0" fontId="13" fillId="0" borderId="0" xfId="0" applyFont="1" applyAlignment="1">
      <alignment vertical="center"/>
    </xf>
    <xf numFmtId="0" fontId="1" fillId="12" borderId="3" xfId="0" applyFont="1" applyFill="1" applyBorder="1" applyAlignment="1">
      <alignment horizontal="center" wrapText="1"/>
    </xf>
    <xf numFmtId="164" fontId="1" fillId="12" borderId="3" xfId="0" applyNumberFormat="1" applyFont="1" applyFill="1" applyBorder="1" applyAlignment="1">
      <alignment horizontal="center"/>
    </xf>
    <xf numFmtId="0" fontId="1" fillId="4" borderId="4" xfId="0" applyFont="1" applyFill="1" applyBorder="1" applyAlignment="1">
      <alignment horizontal="center" vertical="center" wrapText="1"/>
    </xf>
    <xf numFmtId="164" fontId="14" fillId="13" borderId="3" xfId="0" applyNumberFormat="1" applyFont="1" applyFill="1" applyBorder="1" applyAlignment="1">
      <alignment horizontal="center" vertical="top" wrapText="1"/>
    </xf>
    <xf numFmtId="164" fontId="0" fillId="0" borderId="3" xfId="0" applyNumberFormat="1" applyBorder="1" applyAlignment="1">
      <alignment horizontal="center"/>
    </xf>
    <xf numFmtId="164" fontId="14" fillId="13" borderId="6" xfId="0" applyNumberFormat="1" applyFont="1" applyFill="1" applyBorder="1" applyAlignment="1">
      <alignment horizontal="center" vertical="top" wrapText="1"/>
    </xf>
    <xf numFmtId="0" fontId="10" fillId="0" borderId="3" xfId="0" applyFont="1" applyBorder="1"/>
    <xf numFmtId="164" fontId="4" fillId="0" borderId="3" xfId="0" applyNumberFormat="1" applyFont="1" applyBorder="1" applyAlignment="1">
      <alignment horizontal="center"/>
    </xf>
    <xf numFmtId="0" fontId="9" fillId="0" borderId="3" xfId="1" applyFont="1" applyBorder="1" applyAlignment="1" applyProtection="1">
      <alignment horizontal="center"/>
      <protection locked="0"/>
    </xf>
    <xf numFmtId="0" fontId="0" fillId="0" borderId="0" xfId="0" applyAlignment="1" applyProtection="1">
      <alignment horizontal="center"/>
      <protection locked="0"/>
    </xf>
    <xf numFmtId="0" fontId="1" fillId="0" borderId="4" xfId="0" applyFont="1" applyBorder="1" applyAlignment="1">
      <alignment vertical="center" wrapText="1"/>
    </xf>
    <xf numFmtId="0" fontId="1" fillId="7" borderId="4" xfId="0" applyFont="1" applyFill="1" applyBorder="1" applyAlignment="1">
      <alignment horizontal="center" vertical="center" wrapText="1"/>
    </xf>
    <xf numFmtId="0" fontId="0" fillId="0" borderId="4" xfId="0" applyBorder="1" applyAlignment="1">
      <alignment horizontal="center" vertical="center" wrapText="1"/>
    </xf>
    <xf numFmtId="0" fontId="0" fillId="0" borderId="7" xfId="0" applyBorder="1" applyAlignment="1">
      <alignment horizontal="center" vertical="center" wrapText="1"/>
    </xf>
    <xf numFmtId="0" fontId="0" fillId="0" borderId="0" xfId="0" applyAlignment="1">
      <alignment vertical="center" wrapText="1"/>
    </xf>
    <xf numFmtId="0" fontId="0" fillId="3" borderId="4" xfId="0" applyFill="1" applyBorder="1" applyAlignment="1">
      <alignment horizontal="center" vertical="center" wrapText="1"/>
    </xf>
    <xf numFmtId="0" fontId="12" fillId="10" borderId="4" xfId="0" applyFont="1" applyFill="1" applyBorder="1" applyAlignment="1">
      <alignment horizontal="center" vertical="center" wrapText="1"/>
    </xf>
    <xf numFmtId="0" fontId="2" fillId="0" borderId="0" xfId="0" applyFont="1" applyAlignment="1">
      <alignment horizontal="left"/>
    </xf>
    <xf numFmtId="0" fontId="2" fillId="10" borderId="3" xfId="0" applyFont="1" applyFill="1" applyBorder="1" applyAlignment="1">
      <alignment horizontal="right"/>
    </xf>
    <xf numFmtId="0" fontId="0" fillId="10" borderId="3" xfId="0" applyFill="1" applyBorder="1" applyAlignment="1">
      <alignment horizontal="center"/>
    </xf>
    <xf numFmtId="0" fontId="2" fillId="0" borderId="3" xfId="0" applyFont="1" applyBorder="1" applyAlignment="1">
      <alignment horizontal="right"/>
    </xf>
    <xf numFmtId="0" fontId="2" fillId="2" borderId="3" xfId="0" applyFont="1" applyFill="1" applyBorder="1" applyAlignment="1">
      <alignment horizontal="right"/>
    </xf>
    <xf numFmtId="2" fontId="1" fillId="5" borderId="3" xfId="0" applyNumberFormat="1" applyFont="1" applyFill="1" applyBorder="1" applyAlignment="1">
      <alignment horizontal="center"/>
    </xf>
    <xf numFmtId="0" fontId="15" fillId="0" borderId="0" xfId="0" applyFont="1" applyAlignment="1">
      <alignment horizontal="center" vertical="center" readingOrder="1"/>
    </xf>
    <xf numFmtId="9" fontId="0" fillId="0" borderId="0" xfId="0" applyNumberFormat="1"/>
    <xf numFmtId="0" fontId="9" fillId="0" borderId="0" xfId="1" applyFont="1"/>
    <xf numFmtId="0" fontId="6" fillId="0" borderId="0" xfId="1" applyAlignment="1">
      <alignment horizontal="center"/>
    </xf>
    <xf numFmtId="0" fontId="9" fillId="0" borderId="0" xfId="1" applyFont="1" applyAlignment="1">
      <alignment horizontal="center"/>
    </xf>
    <xf numFmtId="2" fontId="0" fillId="0" borderId="0" xfId="0" applyNumberFormat="1"/>
    <xf numFmtId="0" fontId="0" fillId="0" borderId="0" xfId="0" applyAlignment="1">
      <alignment horizontal="right"/>
    </xf>
    <xf numFmtId="2" fontId="0" fillId="0" borderId="0" xfId="0" applyNumberFormat="1" applyAlignment="1">
      <alignment horizontal="center"/>
    </xf>
    <xf numFmtId="0" fontId="1" fillId="0" borderId="0" xfId="0" applyFont="1" applyAlignment="1">
      <alignment horizontal="left"/>
    </xf>
    <xf numFmtId="0" fontId="1" fillId="0" borderId="0" xfId="0" applyFont="1" applyAlignment="1">
      <alignment horizontal="right"/>
    </xf>
    <xf numFmtId="2" fontId="1" fillId="0" borderId="0" xfId="0" applyNumberFormat="1" applyFont="1" applyAlignment="1">
      <alignment horizontal="center"/>
    </xf>
    <xf numFmtId="0" fontId="9" fillId="0" borderId="0" xfId="1" applyFont="1" applyAlignment="1">
      <alignment horizontal="right"/>
    </xf>
    <xf numFmtId="0" fontId="9" fillId="2" borderId="0" xfId="1" applyFont="1" applyFill="1" applyAlignment="1">
      <alignment horizontal="left"/>
    </xf>
    <xf numFmtId="0" fontId="0" fillId="2" borderId="0" xfId="0" applyFill="1"/>
    <xf numFmtId="2" fontId="0" fillId="2" borderId="0" xfId="0" applyNumberFormat="1" applyFill="1" applyAlignment="1" applyProtection="1">
      <alignment horizontal="center"/>
      <protection locked="0"/>
    </xf>
    <xf numFmtId="164" fontId="0" fillId="2" borderId="3" xfId="0" applyNumberFormat="1" applyFill="1" applyBorder="1" applyAlignment="1">
      <alignment horizontal="center"/>
    </xf>
    <xf numFmtId="0" fontId="1" fillId="2" borderId="0" xfId="0" applyFont="1" applyFill="1"/>
    <xf numFmtId="0" fontId="2" fillId="10" borderId="3" xfId="0" applyFont="1" applyFill="1" applyBorder="1" applyAlignment="1">
      <alignment horizontal="center"/>
    </xf>
    <xf numFmtId="2" fontId="1" fillId="11" borderId="3" xfId="0" applyNumberFormat="1" applyFont="1" applyFill="1" applyBorder="1" applyAlignment="1">
      <alignment horizontal="center"/>
    </xf>
    <xf numFmtId="0" fontId="4" fillId="0" borderId="0" xfId="0" applyFont="1" applyAlignment="1">
      <alignment horizontal="left"/>
    </xf>
    <xf numFmtId="165" fontId="4" fillId="0" borderId="3" xfId="0" applyNumberFormat="1" applyFont="1" applyBorder="1" applyAlignment="1">
      <alignment horizontal="center"/>
    </xf>
    <xf numFmtId="0" fontId="0" fillId="0" borderId="3" xfId="0" applyBorder="1"/>
    <xf numFmtId="0" fontId="12" fillId="7" borderId="3" xfId="0" applyFont="1" applyFill="1" applyBorder="1" applyAlignment="1">
      <alignment horizontal="center" vertical="center" wrapText="1"/>
    </xf>
    <xf numFmtId="0" fontId="12" fillId="9" borderId="3" xfId="0" applyFont="1" applyFill="1" applyBorder="1" applyAlignment="1">
      <alignment horizontal="center" vertical="center" wrapText="1"/>
    </xf>
    <xf numFmtId="0" fontId="12" fillId="14" borderId="3" xfId="0" applyFont="1" applyFill="1" applyBorder="1" applyAlignment="1">
      <alignment horizontal="center" vertical="center" wrapText="1"/>
    </xf>
    <xf numFmtId="0" fontId="17" fillId="0" borderId="3" xfId="0" applyFont="1" applyBorder="1" applyAlignment="1">
      <alignment horizontal="center" vertical="center" wrapText="1"/>
    </xf>
    <xf numFmtId="0" fontId="17" fillId="0" borderId="3" xfId="0" applyFont="1" applyBorder="1" applyAlignment="1">
      <alignment vertical="center" wrapText="1"/>
    </xf>
    <xf numFmtId="0" fontId="18" fillId="0" borderId="0" xfId="0" applyFont="1" applyAlignment="1">
      <alignment horizontal="center"/>
    </xf>
    <xf numFmtId="9" fontId="0" fillId="0" borderId="3" xfId="0" applyNumberFormat="1" applyBorder="1"/>
    <xf numFmtId="9" fontId="4" fillId="0" borderId="3" xfId="0" applyNumberFormat="1" applyFont="1" applyBorder="1" applyAlignment="1">
      <alignment horizontal="center"/>
    </xf>
    <xf numFmtId="9" fontId="12" fillId="10" borderId="4" xfId="0" applyNumberFormat="1" applyFont="1" applyFill="1" applyBorder="1" applyAlignment="1">
      <alignment horizontal="center" vertical="center" wrapText="1"/>
    </xf>
    <xf numFmtId="9" fontId="1" fillId="7" borderId="4" xfId="0" applyNumberFormat="1" applyFont="1" applyFill="1" applyBorder="1" applyAlignment="1">
      <alignment horizontal="center" vertical="center" wrapText="1"/>
    </xf>
    <xf numFmtId="165" fontId="4" fillId="0" borderId="0" xfId="0" applyNumberFormat="1" applyFont="1" applyAlignment="1">
      <alignment horizontal="center"/>
    </xf>
    <xf numFmtId="9" fontId="4" fillId="0" borderId="0" xfId="0" applyNumberFormat="1" applyFont="1" applyAlignment="1">
      <alignment horizontal="center"/>
    </xf>
    <xf numFmtId="164" fontId="0" fillId="0" borderId="0" xfId="0" applyNumberFormat="1" applyAlignment="1">
      <alignment horizontal="center"/>
    </xf>
    <xf numFmtId="0" fontId="1" fillId="0" borderId="0" xfId="0" applyFont="1" applyAlignment="1">
      <alignment horizontal="center"/>
    </xf>
    <xf numFmtId="0" fontId="0" fillId="0" borderId="8" xfId="0" applyBorder="1" applyAlignment="1">
      <alignment horizontal="center"/>
    </xf>
    <xf numFmtId="0" fontId="20" fillId="15" borderId="0" xfId="0" applyFont="1" applyFill="1" applyAlignment="1">
      <alignment horizontal="left" vertical="center" wrapText="1"/>
    </xf>
    <xf numFmtId="0" fontId="20" fillId="15" borderId="0" xfId="0" applyFont="1" applyFill="1" applyAlignment="1">
      <alignment horizontal="right" vertical="center" wrapText="1"/>
    </xf>
    <xf numFmtId="0" fontId="21" fillId="16" borderId="0" xfId="0" applyFont="1" applyFill="1" applyAlignment="1">
      <alignment vertical="center" wrapText="1"/>
    </xf>
    <xf numFmtId="0" fontId="19" fillId="16" borderId="0" xfId="2" applyFill="1" applyAlignment="1">
      <alignment vertical="center" wrapText="1"/>
    </xf>
    <xf numFmtId="0" fontId="21" fillId="16" borderId="0" xfId="0" applyFont="1" applyFill="1" applyAlignment="1">
      <alignment horizontal="right" vertical="center" wrapText="1"/>
    </xf>
    <xf numFmtId="0" fontId="21" fillId="13" borderId="0" xfId="0" applyFont="1" applyFill="1" applyAlignment="1">
      <alignment vertical="center" wrapText="1"/>
    </xf>
    <xf numFmtId="0" fontId="19" fillId="13" borderId="0" xfId="2" applyFill="1" applyAlignment="1">
      <alignment vertical="center" wrapText="1"/>
    </xf>
    <xf numFmtId="0" fontId="21" fillId="13" borderId="0" xfId="0" applyFont="1" applyFill="1" applyAlignment="1">
      <alignment horizontal="right" vertical="center" wrapText="1"/>
    </xf>
    <xf numFmtId="0" fontId="22" fillId="0" borderId="0" xfId="2" applyFont="1"/>
    <xf numFmtId="0" fontId="23" fillId="0" borderId="0" xfId="0" applyFont="1"/>
    <xf numFmtId="9" fontId="1" fillId="11" borderId="3" xfId="0" applyNumberFormat="1" applyFont="1" applyFill="1" applyBorder="1" applyAlignment="1">
      <alignment horizontal="center" wrapText="1"/>
    </xf>
    <xf numFmtId="164" fontId="1" fillId="0" borderId="0" xfId="0" applyNumberFormat="1" applyFont="1" applyAlignment="1">
      <alignment horizontal="center"/>
    </xf>
    <xf numFmtId="165" fontId="1" fillId="0" borderId="0" xfId="0" applyNumberFormat="1" applyFont="1" applyAlignment="1">
      <alignment horizontal="center"/>
    </xf>
    <xf numFmtId="9" fontId="12" fillId="10" borderId="6" xfId="0" applyNumberFormat="1" applyFont="1" applyFill="1" applyBorder="1" applyAlignment="1">
      <alignment horizontal="center" vertical="center" wrapText="1"/>
    </xf>
    <xf numFmtId="9" fontId="24" fillId="0" borderId="3" xfId="0" applyNumberFormat="1" applyFont="1" applyBorder="1" applyAlignment="1">
      <alignment horizontal="center"/>
    </xf>
    <xf numFmtId="9" fontId="24" fillId="0" borderId="3" xfId="0" applyNumberFormat="1" applyFont="1" applyBorder="1" applyAlignment="1">
      <alignment horizontal="left"/>
    </xf>
    <xf numFmtId="0" fontId="4" fillId="0" borderId="1" xfId="0" applyFont="1" applyBorder="1" applyAlignment="1">
      <alignment horizontal="left"/>
    </xf>
    <xf numFmtId="0" fontId="1" fillId="0" borderId="3" xfId="0" applyFont="1" applyBorder="1"/>
    <xf numFmtId="165" fontId="24" fillId="0" borderId="3" xfId="0" applyNumberFormat="1" applyFont="1" applyBorder="1" applyAlignment="1">
      <alignment horizontal="center"/>
    </xf>
    <xf numFmtId="9" fontId="23" fillId="0" borderId="3" xfId="0" applyNumberFormat="1" applyFont="1" applyBorder="1" applyAlignment="1">
      <alignment horizontal="center"/>
    </xf>
    <xf numFmtId="0" fontId="8" fillId="0" borderId="0" xfId="0" applyFont="1" applyAlignment="1">
      <alignment horizontal="left"/>
    </xf>
    <xf numFmtId="0" fontId="10" fillId="0" borderId="0" xfId="0" applyFont="1" applyAlignment="1">
      <alignment vertical="top" wrapText="1"/>
    </xf>
    <xf numFmtId="0" fontId="1" fillId="0" borderId="5" xfId="0" applyFont="1" applyBorder="1" applyAlignment="1">
      <alignment horizontal="center" vertical="center" wrapText="1"/>
    </xf>
    <xf numFmtId="0" fontId="1" fillId="0" borderId="3" xfId="0" applyFont="1" applyBorder="1" applyAlignment="1">
      <alignment horizontal="center" vertical="center" wrapText="1"/>
    </xf>
    <xf numFmtId="0" fontId="6" fillId="0" borderId="0" xfId="1"/>
    <xf numFmtId="0" fontId="28" fillId="0" borderId="0" xfId="1" applyFont="1"/>
    <xf numFmtId="0" fontId="16" fillId="0" borderId="0" xfId="1" applyFont="1"/>
    <xf numFmtId="9" fontId="6" fillId="0" borderId="0" xfId="1" applyNumberFormat="1"/>
    <xf numFmtId="9" fontId="1" fillId="0" borderId="3" xfId="0" applyNumberFormat="1" applyFont="1" applyBorder="1" applyAlignment="1" applyProtection="1">
      <alignment horizontal="center"/>
      <protection locked="0"/>
    </xf>
    <xf numFmtId="9" fontId="12" fillId="4" borderId="6" xfId="0" applyNumberFormat="1" applyFont="1" applyFill="1" applyBorder="1" applyAlignment="1">
      <alignment horizontal="center" vertical="center" wrapText="1"/>
    </xf>
    <xf numFmtId="0" fontId="0" fillId="4" borderId="3" xfId="0" applyFill="1" applyBorder="1" applyAlignment="1">
      <alignment horizontal="center"/>
    </xf>
    <xf numFmtId="0" fontId="2" fillId="4" borderId="3" xfId="0" applyFont="1" applyFill="1" applyBorder="1" applyAlignment="1">
      <alignment horizontal="center"/>
    </xf>
    <xf numFmtId="0" fontId="7" fillId="4" borderId="4" xfId="0" applyFont="1" applyFill="1" applyBorder="1" applyAlignment="1">
      <alignment horizontal="center" vertical="center" wrapText="1"/>
    </xf>
    <xf numFmtId="9" fontId="8" fillId="8" borderId="3" xfId="0" applyNumberFormat="1" applyFont="1" applyFill="1" applyBorder="1" applyAlignment="1">
      <alignment horizontal="center"/>
    </xf>
    <xf numFmtId="164" fontId="8" fillId="8" borderId="4" xfId="0" applyNumberFormat="1" applyFont="1" applyFill="1" applyBorder="1" applyAlignment="1">
      <alignment horizontal="center"/>
    </xf>
    <xf numFmtId="9" fontId="29" fillId="0" borderId="3" xfId="0" applyNumberFormat="1" applyFont="1" applyBorder="1" applyAlignment="1">
      <alignment horizontal="center" vertical="center"/>
    </xf>
    <xf numFmtId="164" fontId="29" fillId="0" borderId="3" xfId="0" applyNumberFormat="1" applyFont="1" applyBorder="1" applyAlignment="1">
      <alignment horizontal="center" vertical="center"/>
    </xf>
    <xf numFmtId="0" fontId="4" fillId="0" borderId="3" xfId="0" applyFont="1" applyBorder="1" applyAlignment="1">
      <alignment horizontal="left"/>
    </xf>
    <xf numFmtId="9" fontId="27" fillId="0" borderId="3" xfId="0" applyNumberFormat="1" applyFont="1" applyBorder="1" applyAlignment="1">
      <alignment horizontal="center"/>
    </xf>
    <xf numFmtId="166" fontId="2" fillId="0" borderId="3" xfId="0" applyNumberFormat="1" applyFont="1" applyBorder="1" applyAlignment="1">
      <alignment horizontal="center"/>
    </xf>
    <xf numFmtId="166" fontId="26" fillId="0" borderId="3" xfId="0" applyNumberFormat="1" applyFont="1" applyBorder="1" applyAlignment="1">
      <alignment horizontal="center"/>
    </xf>
    <xf numFmtId="165" fontId="8" fillId="8" borderId="3" xfId="0" applyNumberFormat="1" applyFont="1" applyFill="1" applyBorder="1" applyAlignment="1">
      <alignment horizontal="center"/>
    </xf>
    <xf numFmtId="9" fontId="25" fillId="0" borderId="3" xfId="0" applyNumberFormat="1" applyFont="1" applyBorder="1" applyAlignment="1">
      <alignment horizontal="center"/>
    </xf>
    <xf numFmtId="0" fontId="10" fillId="0" borderId="4" xfId="0" applyFont="1" applyBorder="1" applyAlignment="1">
      <alignment vertical="center"/>
    </xf>
    <xf numFmtId="0" fontId="13" fillId="0" borderId="4" xfId="0" applyFont="1" applyBorder="1" applyAlignment="1">
      <alignment vertical="center"/>
    </xf>
    <xf numFmtId="9" fontId="27" fillId="0" borderId="4" xfId="0" applyNumberFormat="1" applyFont="1" applyBorder="1" applyAlignment="1">
      <alignment horizontal="center"/>
    </xf>
    <xf numFmtId="9" fontId="25" fillId="0" borderId="4" xfId="0" applyNumberFormat="1" applyFont="1" applyBorder="1" applyAlignment="1">
      <alignment horizontal="center" vertical="center"/>
    </xf>
    <xf numFmtId="168" fontId="29" fillId="2" borderId="3" xfId="0" applyNumberFormat="1" applyFont="1" applyFill="1" applyBorder="1" applyAlignment="1" applyProtection="1">
      <alignment horizontal="center" vertical="center"/>
      <protection locked="0"/>
    </xf>
    <xf numFmtId="168" fontId="29" fillId="0" borderId="3" xfId="0" applyNumberFormat="1" applyFont="1" applyBorder="1" applyAlignment="1">
      <alignment horizontal="center" vertical="center"/>
    </xf>
    <xf numFmtId="0" fontId="11" fillId="10" borderId="4" xfId="0" applyFont="1" applyFill="1" applyBorder="1" applyAlignment="1" applyProtection="1">
      <alignment horizontal="center" vertical="center" wrapText="1"/>
      <protection locked="0"/>
    </xf>
    <xf numFmtId="0" fontId="6" fillId="0" borderId="3" xfId="0" applyFont="1" applyBorder="1"/>
    <xf numFmtId="0" fontId="6" fillId="0" borderId="3" xfId="0" applyFont="1" applyBorder="1" applyAlignment="1">
      <alignment horizontal="center"/>
    </xf>
    <xf numFmtId="0" fontId="9" fillId="4" borderId="3" xfId="1" applyFont="1" applyFill="1" applyBorder="1" applyProtection="1">
      <protection locked="0"/>
    </xf>
    <xf numFmtId="9" fontId="3" fillId="9" borderId="3" xfId="0" applyNumberFormat="1" applyFont="1" applyFill="1" applyBorder="1" applyAlignment="1">
      <alignment horizontal="center"/>
    </xf>
    <xf numFmtId="168" fontId="8" fillId="4" borderId="3" xfId="0" applyNumberFormat="1" applyFont="1" applyFill="1" applyBorder="1" applyAlignment="1" applyProtection="1">
      <alignment horizontal="center" vertical="center"/>
      <protection locked="0"/>
    </xf>
    <xf numFmtId="9" fontId="32" fillId="9" borderId="3" xfId="0" applyNumberFormat="1" applyFont="1" applyFill="1" applyBorder="1" applyAlignment="1">
      <alignment horizontal="center" vertical="center" wrapText="1"/>
    </xf>
    <xf numFmtId="167" fontId="8" fillId="10" borderId="4" xfId="0" applyNumberFormat="1" applyFont="1" applyFill="1" applyBorder="1" applyAlignment="1" applyProtection="1">
      <alignment horizontal="center" vertical="center" wrapText="1"/>
      <protection locked="0"/>
    </xf>
    <xf numFmtId="1" fontId="12" fillId="4" borderId="3" xfId="0" applyNumberFormat="1" applyFont="1" applyFill="1" applyBorder="1" applyAlignment="1">
      <alignment horizontal="center" vertical="center" wrapText="1"/>
    </xf>
    <xf numFmtId="9" fontId="4" fillId="3" borderId="3" xfId="0" applyNumberFormat="1" applyFont="1" applyFill="1" applyBorder="1" applyAlignment="1">
      <alignment horizontal="center"/>
    </xf>
    <xf numFmtId="0" fontId="0" fillId="3" borderId="3" xfId="0" applyFill="1" applyBorder="1" applyAlignment="1">
      <alignment horizontal="center"/>
    </xf>
    <xf numFmtId="0" fontId="0" fillId="3" borderId="3" xfId="0" applyFill="1" applyBorder="1" applyAlignment="1" applyProtection="1">
      <alignment horizontal="center"/>
      <protection locked="0"/>
    </xf>
    <xf numFmtId="0" fontId="1" fillId="0" borderId="3"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4" xfId="0" applyFont="1" applyBorder="1" applyAlignment="1">
      <alignment horizontal="center" vertical="center" wrapText="1"/>
    </xf>
    <xf numFmtId="165" fontId="8" fillId="8" borderId="8" xfId="0" applyNumberFormat="1" applyFont="1" applyFill="1" applyBorder="1" applyAlignment="1">
      <alignment horizontal="center"/>
    </xf>
    <xf numFmtId="165" fontId="8" fillId="8" borderId="2" xfId="0" applyNumberFormat="1" applyFont="1" applyFill="1" applyBorder="1" applyAlignment="1">
      <alignment horizontal="center"/>
    </xf>
    <xf numFmtId="0" fontId="7" fillId="2" borderId="1" xfId="0" applyFont="1" applyFill="1" applyBorder="1" applyAlignment="1">
      <alignment horizontal="center" vertical="center"/>
    </xf>
    <xf numFmtId="0" fontId="7" fillId="2" borderId="2" xfId="0" applyFont="1" applyFill="1" applyBorder="1" applyAlignment="1">
      <alignment horizontal="center" vertical="center"/>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31" fillId="0" borderId="3" xfId="0" applyFont="1" applyBorder="1" applyAlignment="1">
      <alignment horizontal="center"/>
    </xf>
    <xf numFmtId="0" fontId="1" fillId="0" borderId="3" xfId="0" applyFont="1" applyBorder="1" applyAlignment="1">
      <alignment horizontal="right" vertical="center" wrapText="1"/>
    </xf>
    <xf numFmtId="9" fontId="12" fillId="4" borderId="3" xfId="0" applyNumberFormat="1" applyFont="1" applyFill="1" applyBorder="1" applyAlignment="1">
      <alignment horizontal="center" vertical="center" wrapText="1"/>
    </xf>
    <xf numFmtId="0" fontId="1" fillId="2" borderId="3" xfId="0" applyFont="1" applyFill="1" applyBorder="1" applyAlignment="1">
      <alignment horizontal="center"/>
    </xf>
    <xf numFmtId="0" fontId="11" fillId="10" borderId="3" xfId="0" applyFont="1" applyFill="1" applyBorder="1" applyAlignment="1" applyProtection="1">
      <alignment horizontal="center" vertical="center" wrapText="1"/>
      <protection locked="0"/>
    </xf>
    <xf numFmtId="0" fontId="0" fillId="0" borderId="5" xfId="0" applyBorder="1" applyAlignment="1">
      <alignment horizontal="center" wrapText="1"/>
    </xf>
    <xf numFmtId="0" fontId="0" fillId="0" borderId="6" xfId="0" applyBorder="1" applyAlignment="1">
      <alignment horizontal="center" wrapText="1"/>
    </xf>
    <xf numFmtId="0" fontId="0" fillId="0" borderId="4" xfId="0" applyBorder="1" applyAlignment="1">
      <alignment horizontal="center" wrapText="1"/>
    </xf>
    <xf numFmtId="0" fontId="0" fillId="13" borderId="0" xfId="0" applyFill="1" applyAlignment="1">
      <alignment horizontal="left" vertical="center"/>
    </xf>
    <xf numFmtId="0" fontId="0" fillId="0" borderId="0" xfId="0"/>
    <xf numFmtId="0" fontId="1" fillId="0" borderId="0" xfId="0" applyFont="1" applyAlignment="1">
      <alignment horizontal="left" wrapText="1"/>
    </xf>
    <xf numFmtId="0" fontId="8" fillId="0" borderId="3" xfId="0" applyFont="1" applyBorder="1" applyAlignment="1">
      <alignment horizontal="left" vertical="top"/>
    </xf>
    <xf numFmtId="0" fontId="8" fillId="0" borderId="3" xfId="0" applyFont="1" applyBorder="1" applyAlignment="1">
      <alignment horizontal="left" vertical="top" wrapText="1"/>
    </xf>
    <xf numFmtId="0" fontId="10" fillId="0" borderId="10" xfId="0" applyFont="1" applyBorder="1" applyAlignment="1">
      <alignment horizontal="left" vertical="top" wrapText="1"/>
    </xf>
    <xf numFmtId="0" fontId="10" fillId="0" borderId="11" xfId="0" applyFont="1" applyBorder="1" applyAlignment="1">
      <alignment horizontal="left" vertical="top" wrapText="1"/>
    </xf>
    <xf numFmtId="0" fontId="10" fillId="0" borderId="7" xfId="0" applyFont="1" applyBorder="1" applyAlignment="1">
      <alignment horizontal="left" vertical="top" wrapText="1"/>
    </xf>
    <xf numFmtId="0" fontId="10" fillId="0" borderId="12" xfId="0" applyFont="1" applyBorder="1" applyAlignment="1">
      <alignment horizontal="left" vertical="top" wrapText="1"/>
    </xf>
    <xf numFmtId="0" fontId="10" fillId="0" borderId="13" xfId="0" applyFont="1" applyBorder="1" applyAlignment="1">
      <alignment horizontal="left" vertical="top" wrapText="1"/>
    </xf>
    <xf numFmtId="9" fontId="25" fillId="0" borderId="4" xfId="0" applyNumberFormat="1" applyFont="1" applyBorder="1" applyAlignment="1">
      <alignment horizontal="center"/>
    </xf>
    <xf numFmtId="0" fontId="10" fillId="0" borderId="9" xfId="0" applyFont="1" applyBorder="1" applyAlignment="1">
      <alignment horizontal="left" vertical="top" wrapText="1"/>
    </xf>
    <xf numFmtId="0" fontId="10" fillId="0" borderId="9" xfId="0" applyFont="1" applyFill="1" applyBorder="1" applyAlignment="1">
      <alignment horizontal="left" vertical="top" wrapText="1"/>
    </xf>
    <xf numFmtId="0" fontId="10" fillId="0" borderId="10" xfId="0" applyFont="1" applyFill="1" applyBorder="1" applyAlignment="1">
      <alignment horizontal="left" vertical="top" wrapText="1"/>
    </xf>
    <xf numFmtId="0" fontId="10" fillId="0" borderId="11" xfId="0" applyFont="1" applyFill="1" applyBorder="1" applyAlignment="1">
      <alignment horizontal="left" vertical="top" wrapText="1"/>
    </xf>
    <xf numFmtId="0" fontId="10" fillId="0" borderId="14" xfId="0" applyFont="1" applyFill="1" applyBorder="1" applyAlignment="1">
      <alignment horizontal="left" vertical="top" wrapText="1"/>
    </xf>
    <xf numFmtId="0" fontId="10" fillId="0" borderId="0" xfId="0" applyFont="1" applyFill="1" applyBorder="1" applyAlignment="1">
      <alignment horizontal="left" vertical="top" wrapText="1"/>
    </xf>
    <xf numFmtId="0" fontId="10" fillId="0" borderId="15" xfId="0" applyFont="1" applyFill="1" applyBorder="1" applyAlignment="1">
      <alignment horizontal="left" vertical="top" wrapText="1"/>
    </xf>
    <xf numFmtId="0" fontId="10" fillId="0" borderId="7" xfId="0" applyFont="1" applyFill="1" applyBorder="1" applyAlignment="1">
      <alignment horizontal="left" vertical="top" wrapText="1"/>
    </xf>
    <xf numFmtId="0" fontId="10" fillId="0" borderId="12" xfId="0" applyFont="1" applyFill="1" applyBorder="1" applyAlignment="1">
      <alignment horizontal="left" vertical="top" wrapText="1"/>
    </xf>
    <xf numFmtId="0" fontId="10" fillId="0" borderId="13" xfId="0" applyFont="1" applyFill="1" applyBorder="1" applyAlignment="1">
      <alignment horizontal="left" vertical="top" wrapText="1"/>
    </xf>
    <xf numFmtId="0" fontId="8" fillId="0" borderId="4" xfId="0" applyFont="1" applyBorder="1" applyAlignment="1">
      <alignment horizontal="left" vertical="top" wrapText="1"/>
    </xf>
    <xf numFmtId="0" fontId="8" fillId="0" borderId="3" xfId="0" applyFont="1" applyBorder="1" applyAlignment="1">
      <alignment horizontal="center"/>
    </xf>
    <xf numFmtId="0" fontId="8" fillId="0" borderId="3" xfId="0" applyFont="1" applyBorder="1" applyAlignment="1">
      <alignment horizontal="center" vertical="center"/>
    </xf>
    <xf numFmtId="0" fontId="8" fillId="0" borderId="4" xfId="0" applyFont="1" applyBorder="1" applyAlignment="1">
      <alignment horizontal="center" vertical="center"/>
    </xf>
  </cellXfs>
  <cellStyles count="3">
    <cellStyle name="Hyperlink" xfId="2" builtinId="8"/>
    <cellStyle name="Normal" xfId="0" builtinId="0"/>
    <cellStyle name="Normal 2" xfId="1" xr:uid="{00000000-0005-0000-0000-00000200000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C4F890"/>
      <color rgb="FF75DBFF"/>
      <color rgb="FF65FFAB"/>
      <color rgb="FFFFA3A3"/>
      <color rgb="FF03ED4B"/>
      <color rgb="FFFF8989"/>
      <color rgb="FFFF9F9F"/>
      <color rgb="FFC58239"/>
      <color rgb="FFB7FFD8"/>
      <color rgb="FFFBE30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4.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_rels/chart5.xml.rels><?xml version="1.0" encoding="UTF-8" standalone="yes"?>
<Relationships xmlns="http://schemas.openxmlformats.org/package/2006/relationships"><Relationship Id="rId1" Type="http://schemas.openxmlformats.org/officeDocument/2006/relationships/themeOverride" Target="../theme/themeOverrid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8994160837468578E-2"/>
          <c:y val="3.2541744932412964E-2"/>
          <c:w val="0.86213996338779608"/>
          <c:h val="0.70386482372134029"/>
        </c:manualLayout>
      </c:layout>
      <c:barChart>
        <c:barDir val="col"/>
        <c:grouping val="clustered"/>
        <c:varyColors val="0"/>
        <c:ser>
          <c:idx val="0"/>
          <c:order val="0"/>
          <c:tx>
            <c:strRef>
              <c:f>'Diet calculator'!$AJ$27</c:f>
              <c:strCache>
                <c:ptCount val="1"/>
                <c:pt idx="0">
                  <c:v>de Groot suggested</c:v>
                </c:pt>
              </c:strCache>
            </c:strRef>
          </c:tx>
          <c:spPr>
            <a:solidFill>
              <a:schemeClr val="bg1">
                <a:lumMod val="65000"/>
              </a:schemeClr>
            </a:solidFill>
            <a:ln>
              <a:solidFill>
                <a:schemeClr val="tx1"/>
              </a:solidFill>
            </a:ln>
          </c:spPr>
          <c:invertIfNegative val="0"/>
          <c:cat>
            <c:strRef>
              <c:f>'Diet calculator'!$AH$29:$AH$38</c:f>
              <c:strCache>
                <c:ptCount val="10"/>
                <c:pt idx="0">
                  <c:v>Arginine</c:v>
                </c:pt>
                <c:pt idx="1">
                  <c:v>Histidine</c:v>
                </c:pt>
                <c:pt idx="2">
                  <c:v>Isoleucine</c:v>
                </c:pt>
                <c:pt idx="3">
                  <c:v>Leucine</c:v>
                </c:pt>
                <c:pt idx="4">
                  <c:v>Lysine</c:v>
                </c:pt>
                <c:pt idx="5">
                  <c:v>Methionine</c:v>
                </c:pt>
                <c:pt idx="6">
                  <c:v>Phenylalanine</c:v>
                </c:pt>
                <c:pt idx="7">
                  <c:v>Threonine</c:v>
                </c:pt>
                <c:pt idx="8">
                  <c:v>Tryptophan </c:v>
                </c:pt>
                <c:pt idx="9">
                  <c:v>Valine</c:v>
                </c:pt>
              </c:strCache>
            </c:strRef>
          </c:cat>
          <c:val>
            <c:numRef>
              <c:f>'Diet calculator'!$AJ$29:$AJ$38</c:f>
              <c:numCache>
                <c:formatCode>0.00</c:formatCode>
                <c:ptCount val="10"/>
                <c:pt idx="0">
                  <c:v>0.66666666666666663</c:v>
                </c:pt>
                <c:pt idx="1">
                  <c:v>0.33333333333333331</c:v>
                </c:pt>
                <c:pt idx="2">
                  <c:v>0.88888888888888884</c:v>
                </c:pt>
                <c:pt idx="3">
                  <c:v>1</c:v>
                </c:pt>
                <c:pt idx="4">
                  <c:v>0.66666666666666663</c:v>
                </c:pt>
                <c:pt idx="5">
                  <c:v>0.33333333333333331</c:v>
                </c:pt>
                <c:pt idx="6">
                  <c:v>0.55555555555555558</c:v>
                </c:pt>
                <c:pt idx="7">
                  <c:v>0.66666666666666663</c:v>
                </c:pt>
                <c:pt idx="8">
                  <c:v>0.22222222222222221</c:v>
                </c:pt>
                <c:pt idx="9">
                  <c:v>0.88888888888888884</c:v>
                </c:pt>
              </c:numCache>
            </c:numRef>
          </c:val>
          <c:extLst>
            <c:ext xmlns:c16="http://schemas.microsoft.com/office/drawing/2014/chart" uri="{C3380CC4-5D6E-409C-BE32-E72D297353CC}">
              <c16:uniqueId val="{00000000-8578-4174-B2D3-27E0891FEC4C}"/>
            </c:ext>
          </c:extLst>
        </c:ser>
        <c:ser>
          <c:idx val="2"/>
          <c:order val="1"/>
          <c:tx>
            <c:v>Formulated diet</c:v>
          </c:tx>
          <c:spPr>
            <a:solidFill>
              <a:srgbClr val="03ED4B"/>
            </a:solidFill>
            <a:ln>
              <a:solidFill>
                <a:schemeClr val="tx1"/>
              </a:solidFill>
            </a:ln>
          </c:spPr>
          <c:invertIfNegative val="0"/>
          <c:cat>
            <c:strRef>
              <c:f>'Diet calculator'!$AH$29:$AH$38</c:f>
              <c:strCache>
                <c:ptCount val="10"/>
                <c:pt idx="0">
                  <c:v>Arginine</c:v>
                </c:pt>
                <c:pt idx="1">
                  <c:v>Histidine</c:v>
                </c:pt>
                <c:pt idx="2">
                  <c:v>Isoleucine</c:v>
                </c:pt>
                <c:pt idx="3">
                  <c:v>Leucine</c:v>
                </c:pt>
                <c:pt idx="4">
                  <c:v>Lysine</c:v>
                </c:pt>
                <c:pt idx="5">
                  <c:v>Methionine</c:v>
                </c:pt>
                <c:pt idx="6">
                  <c:v>Phenylalanine</c:v>
                </c:pt>
                <c:pt idx="7">
                  <c:v>Threonine</c:v>
                </c:pt>
                <c:pt idx="8">
                  <c:v>Tryptophan </c:v>
                </c:pt>
                <c:pt idx="9">
                  <c:v>Valine</c:v>
                </c:pt>
              </c:strCache>
            </c:strRef>
          </c:cat>
          <c:val>
            <c:numRef>
              <c:f>'Diet calculator'!$AI$29:$AI$38</c:f>
              <c:numCache>
                <c:formatCode>0.00</c:formatCode>
                <c:ptCount val="10"/>
                <c:pt idx="0">
                  <c:v>0.92281420765027344</c:v>
                </c:pt>
                <c:pt idx="1">
                  <c:v>0.33333333333333331</c:v>
                </c:pt>
                <c:pt idx="2">
                  <c:v>0.60177595628415304</c:v>
                </c:pt>
                <c:pt idx="3">
                  <c:v>1</c:v>
                </c:pt>
                <c:pt idx="4">
                  <c:v>0.98975409836065575</c:v>
                </c:pt>
                <c:pt idx="5">
                  <c:v>0.34153005464480873</c:v>
                </c:pt>
                <c:pt idx="6">
                  <c:v>1.0170765027322406</c:v>
                </c:pt>
                <c:pt idx="7">
                  <c:v>0.65846994535519132</c:v>
                </c:pt>
                <c:pt idx="8">
                  <c:v>0.18989071038251365</c:v>
                </c:pt>
                <c:pt idx="9">
                  <c:v>0.77322404371584708</c:v>
                </c:pt>
              </c:numCache>
            </c:numRef>
          </c:val>
          <c:extLst>
            <c:ext xmlns:c16="http://schemas.microsoft.com/office/drawing/2014/chart" uri="{C3380CC4-5D6E-409C-BE32-E72D297353CC}">
              <c16:uniqueId val="{00000001-8578-4174-B2D3-27E0891FEC4C}"/>
            </c:ext>
          </c:extLst>
        </c:ser>
        <c:ser>
          <c:idx val="1"/>
          <c:order val="2"/>
          <c:tx>
            <c:strRef>
              <c:f>'Diet calculator'!$AK$27</c:f>
              <c:strCache>
                <c:ptCount val="1"/>
                <c:pt idx="0">
                  <c:v>Randy's Suggested</c:v>
                </c:pt>
              </c:strCache>
            </c:strRef>
          </c:tx>
          <c:spPr>
            <a:solidFill>
              <a:srgbClr val="FFA3A3"/>
            </a:solidFill>
            <a:ln w="6350">
              <a:solidFill>
                <a:schemeClr val="tx1"/>
              </a:solidFill>
            </a:ln>
          </c:spPr>
          <c:invertIfNegative val="0"/>
          <c:val>
            <c:numRef>
              <c:f>'Diet calculator'!$AK$29:$AK$38</c:f>
              <c:numCache>
                <c:formatCode>0.0</c:formatCode>
                <c:ptCount val="10"/>
                <c:pt idx="0">
                  <c:v>0.72</c:v>
                </c:pt>
                <c:pt idx="1">
                  <c:v>0.33</c:v>
                </c:pt>
                <c:pt idx="2">
                  <c:v>0.67</c:v>
                </c:pt>
                <c:pt idx="3">
                  <c:v>1</c:v>
                </c:pt>
                <c:pt idx="4">
                  <c:v>1</c:v>
                </c:pt>
                <c:pt idx="5">
                  <c:v>0.33</c:v>
                </c:pt>
                <c:pt idx="6">
                  <c:v>0.89</c:v>
                </c:pt>
                <c:pt idx="7">
                  <c:v>0.67</c:v>
                </c:pt>
                <c:pt idx="8">
                  <c:v>0.22</c:v>
                </c:pt>
                <c:pt idx="9">
                  <c:v>0.78</c:v>
                </c:pt>
              </c:numCache>
            </c:numRef>
          </c:val>
          <c:extLst>
            <c:ext xmlns:c16="http://schemas.microsoft.com/office/drawing/2014/chart" uri="{C3380CC4-5D6E-409C-BE32-E72D297353CC}">
              <c16:uniqueId val="{00000002-8578-4174-B2D3-27E0891FEC4C}"/>
            </c:ext>
          </c:extLst>
        </c:ser>
        <c:dLbls>
          <c:showLegendKey val="0"/>
          <c:showVal val="0"/>
          <c:showCatName val="0"/>
          <c:showSerName val="0"/>
          <c:showPercent val="0"/>
          <c:showBubbleSize val="0"/>
        </c:dLbls>
        <c:gapWidth val="150"/>
        <c:axId val="258544384"/>
        <c:axId val="258545920"/>
      </c:barChart>
      <c:catAx>
        <c:axId val="258544384"/>
        <c:scaling>
          <c:orientation val="minMax"/>
        </c:scaling>
        <c:delete val="0"/>
        <c:axPos val="b"/>
        <c:numFmt formatCode="General" sourceLinked="0"/>
        <c:majorTickMark val="out"/>
        <c:minorTickMark val="none"/>
        <c:tickLblPos val="nextTo"/>
        <c:txPr>
          <a:bodyPr/>
          <a:lstStyle/>
          <a:p>
            <a:pPr>
              <a:defRPr sz="1050"/>
            </a:pPr>
            <a:endParaRPr lang="en-US"/>
          </a:p>
        </c:txPr>
        <c:crossAx val="258545920"/>
        <c:crosses val="autoZero"/>
        <c:auto val="1"/>
        <c:lblAlgn val="ctr"/>
        <c:lblOffset val="100"/>
        <c:noMultiLvlLbl val="0"/>
      </c:catAx>
      <c:valAx>
        <c:axId val="258545920"/>
        <c:scaling>
          <c:orientation val="minMax"/>
        </c:scaling>
        <c:delete val="0"/>
        <c:axPos val="l"/>
        <c:majorGridlines/>
        <c:title>
          <c:tx>
            <c:rich>
              <a:bodyPr rot="-5400000" vert="horz"/>
              <a:lstStyle/>
              <a:p>
                <a:pPr>
                  <a:defRPr sz="1100" b="0"/>
                </a:pPr>
                <a:r>
                  <a:rPr lang="en-US" sz="1100" b="0"/>
                  <a:t>Ratio relative to leucine</a:t>
                </a:r>
              </a:p>
            </c:rich>
          </c:tx>
          <c:layout>
            <c:manualLayout>
              <c:xMode val="edge"/>
              <c:yMode val="edge"/>
              <c:x val="9.9636441098997774E-3"/>
              <c:y val="0.28706080643760795"/>
            </c:manualLayout>
          </c:layout>
          <c:overlay val="0"/>
        </c:title>
        <c:numFmt formatCode="#,##0.0" sourceLinked="0"/>
        <c:majorTickMark val="out"/>
        <c:minorTickMark val="none"/>
        <c:tickLblPos val="nextTo"/>
        <c:crossAx val="258544384"/>
        <c:crosses val="autoZero"/>
        <c:crossBetween val="between"/>
      </c:valAx>
    </c:plotArea>
    <c:legend>
      <c:legendPos val="r"/>
      <c:layout>
        <c:manualLayout>
          <c:xMode val="edge"/>
          <c:yMode val="edge"/>
          <c:x val="0.22818602197147622"/>
          <c:y val="1.3295093553975516E-2"/>
          <c:w val="0.62454610078084616"/>
          <c:h val="8.6170106518240239E-2"/>
        </c:manualLayout>
      </c:layout>
      <c:overlay val="0"/>
      <c:spPr>
        <a:solidFill>
          <a:schemeClr val="bg1"/>
        </a:solidFill>
      </c:spPr>
      <c:txPr>
        <a:bodyPr/>
        <a:lstStyle/>
        <a:p>
          <a:pPr>
            <a:defRPr sz="1200" b="1"/>
          </a:pPr>
          <a:endParaRPr lang="en-US"/>
        </a:p>
      </c:txPr>
    </c:legend>
    <c:plotVisOnly val="1"/>
    <c:dispBlanksAs val="gap"/>
    <c:showDLblsOverMax val="0"/>
  </c:chart>
  <c:spPr>
    <a:ln>
      <a:solidFill>
        <a:schemeClr val="accent1"/>
      </a:solidFill>
    </a:ln>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388248412179918"/>
          <c:y val="0.1494562252440389"/>
          <c:w val="0.8486689818794485"/>
          <c:h val="0.60131674435481619"/>
        </c:manualLayout>
      </c:layout>
      <c:barChart>
        <c:barDir val="col"/>
        <c:grouping val="clustered"/>
        <c:varyColors val="0"/>
        <c:ser>
          <c:idx val="0"/>
          <c:order val="0"/>
          <c:spPr>
            <a:solidFill>
              <a:schemeClr val="bg1">
                <a:lumMod val="65000"/>
              </a:schemeClr>
            </a:solidFill>
            <a:ln>
              <a:solidFill>
                <a:schemeClr val="tx1"/>
              </a:solidFill>
            </a:ln>
          </c:spPr>
          <c:invertIfNegative val="0"/>
          <c:cat>
            <c:strRef>
              <c:f>'de Groot'!$J$5:$J$14</c:f>
              <c:strCache>
                <c:ptCount val="10"/>
                <c:pt idx="0">
                  <c:v>Leucine</c:v>
                </c:pt>
                <c:pt idx="1">
                  <c:v>Isoleucine</c:v>
                </c:pt>
                <c:pt idx="2">
                  <c:v>Valine</c:v>
                </c:pt>
                <c:pt idx="3">
                  <c:v>Arginine</c:v>
                </c:pt>
                <c:pt idx="4">
                  <c:v>Lysine</c:v>
                </c:pt>
                <c:pt idx="5">
                  <c:v>Threonine</c:v>
                </c:pt>
                <c:pt idx="6">
                  <c:v>Phenylalanine</c:v>
                </c:pt>
                <c:pt idx="7">
                  <c:v>Histidine</c:v>
                </c:pt>
                <c:pt idx="8">
                  <c:v>Methionine</c:v>
                </c:pt>
                <c:pt idx="9">
                  <c:v>Tryptophan </c:v>
                </c:pt>
              </c:strCache>
            </c:strRef>
          </c:cat>
          <c:val>
            <c:numRef>
              <c:f>'de Groot'!$L$5:$L$14</c:f>
              <c:numCache>
                <c:formatCode>0%</c:formatCode>
                <c:ptCount val="10"/>
                <c:pt idx="0">
                  <c:v>0.16071428571428573</c:v>
                </c:pt>
                <c:pt idx="1">
                  <c:v>0.14285714285714285</c:v>
                </c:pt>
                <c:pt idx="2">
                  <c:v>0.14285714285714285</c:v>
                </c:pt>
                <c:pt idx="3">
                  <c:v>0.10714285714285714</c:v>
                </c:pt>
                <c:pt idx="4">
                  <c:v>0.10714285714285714</c:v>
                </c:pt>
                <c:pt idx="5">
                  <c:v>0.10714285714285714</c:v>
                </c:pt>
                <c:pt idx="6">
                  <c:v>8.9285714285714288E-2</c:v>
                </c:pt>
                <c:pt idx="7">
                  <c:v>5.3571428571428568E-2</c:v>
                </c:pt>
                <c:pt idx="8">
                  <c:v>5.3571428571428568E-2</c:v>
                </c:pt>
                <c:pt idx="9">
                  <c:v>3.5714285714285712E-2</c:v>
                </c:pt>
              </c:numCache>
            </c:numRef>
          </c:val>
          <c:extLst>
            <c:ext xmlns:c16="http://schemas.microsoft.com/office/drawing/2014/chart" uri="{C3380CC4-5D6E-409C-BE32-E72D297353CC}">
              <c16:uniqueId val="{00000000-D6F9-49E3-947B-F932A2C7F22A}"/>
            </c:ext>
          </c:extLst>
        </c:ser>
        <c:dLbls>
          <c:showLegendKey val="0"/>
          <c:showVal val="0"/>
          <c:showCatName val="0"/>
          <c:showSerName val="0"/>
          <c:showPercent val="0"/>
          <c:showBubbleSize val="0"/>
        </c:dLbls>
        <c:gapWidth val="150"/>
        <c:axId val="279816064"/>
        <c:axId val="279865600"/>
      </c:barChart>
      <c:catAx>
        <c:axId val="279816064"/>
        <c:scaling>
          <c:orientation val="minMax"/>
        </c:scaling>
        <c:delete val="0"/>
        <c:axPos val="b"/>
        <c:numFmt formatCode="General" sourceLinked="0"/>
        <c:majorTickMark val="out"/>
        <c:minorTickMark val="none"/>
        <c:tickLblPos val="nextTo"/>
        <c:crossAx val="279865600"/>
        <c:crosses val="autoZero"/>
        <c:auto val="1"/>
        <c:lblAlgn val="ctr"/>
        <c:lblOffset val="100"/>
        <c:noMultiLvlLbl val="0"/>
      </c:catAx>
      <c:valAx>
        <c:axId val="279865600"/>
        <c:scaling>
          <c:orientation val="minMax"/>
        </c:scaling>
        <c:delete val="0"/>
        <c:axPos val="l"/>
        <c:majorGridlines/>
        <c:title>
          <c:tx>
            <c:rich>
              <a:bodyPr rot="-5400000" vert="horz"/>
              <a:lstStyle/>
              <a:p>
                <a:pPr>
                  <a:defRPr sz="1100"/>
                </a:pPr>
                <a:r>
                  <a:rPr lang="en-US" sz="1100"/>
                  <a:t>Percent of total</a:t>
                </a:r>
                <a:r>
                  <a:rPr lang="en-US" sz="1100" baseline="0"/>
                  <a:t> EAAs</a:t>
                </a:r>
                <a:endParaRPr lang="en-US" sz="1100"/>
              </a:p>
            </c:rich>
          </c:tx>
          <c:layout>
            <c:manualLayout>
              <c:xMode val="edge"/>
              <c:yMode val="edge"/>
              <c:x val="1.1111056532780564E-2"/>
              <c:y val="0.23456661684813634"/>
            </c:manualLayout>
          </c:layout>
          <c:overlay val="0"/>
        </c:title>
        <c:numFmt formatCode="0%" sourceLinked="0"/>
        <c:majorTickMark val="out"/>
        <c:minorTickMark val="none"/>
        <c:tickLblPos val="nextTo"/>
        <c:crossAx val="279816064"/>
        <c:crosses val="autoZero"/>
        <c:crossBetween val="between"/>
      </c:valAx>
    </c:plotArea>
    <c:plotVisOnly val="1"/>
    <c:dispBlanksAs val="gap"/>
    <c:showDLblsOverMax val="0"/>
  </c:chart>
  <c:printSettings>
    <c:headerFooter/>
    <c:pageMargins b="0.75" l="0.7" r="0.7" t="0.75" header="0.3" footer="0.3"/>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a:pPr>
            <a:r>
              <a:rPr lang="en-US" sz="1400"/>
              <a:t>Essential Amino Acid </a:t>
            </a:r>
            <a:r>
              <a:rPr lang="en-US" sz="1400" baseline="0"/>
              <a:t> Proportions </a:t>
            </a:r>
            <a:r>
              <a:rPr lang="en-US" sz="1400"/>
              <a:t>of feedstuffs (normalized to leucine).</a:t>
            </a:r>
          </a:p>
          <a:p>
            <a:pPr>
              <a:defRPr/>
            </a:pPr>
            <a:r>
              <a:rPr lang="en-US" sz="1200"/>
              <a:t>In order to increase</a:t>
            </a:r>
            <a:r>
              <a:rPr lang="en-US" sz="1200" baseline="0"/>
              <a:t> the proportion of a particular amino acid, look for an ingredient below that has a tall column for that amino acid.</a:t>
            </a:r>
            <a:endParaRPr lang="en-US" sz="1200"/>
          </a:p>
        </c:rich>
      </c:tx>
      <c:layout>
        <c:manualLayout>
          <c:xMode val="edge"/>
          <c:yMode val="edge"/>
          <c:x val="7.2054162243804037E-2"/>
          <c:y val="6.1255742725880554E-3"/>
        </c:manualLayout>
      </c:layout>
      <c:overlay val="1"/>
      <c:spPr>
        <a:solidFill>
          <a:schemeClr val="bg1"/>
        </a:solidFill>
      </c:spPr>
    </c:title>
    <c:autoTitleDeleted val="0"/>
    <c:plotArea>
      <c:layout>
        <c:manualLayout>
          <c:layoutTarget val="inner"/>
          <c:xMode val="edge"/>
          <c:yMode val="edge"/>
          <c:x val="8.1069476736316856E-2"/>
          <c:y val="0.10201020181901455"/>
          <c:w val="0.90935966971555415"/>
          <c:h val="0.79880182452921544"/>
        </c:manualLayout>
      </c:layout>
      <c:barChart>
        <c:barDir val="col"/>
        <c:grouping val="clustered"/>
        <c:varyColors val="0"/>
        <c:ser>
          <c:idx val="13"/>
          <c:order val="0"/>
          <c:tx>
            <c:strRef>
              <c:f>'Feed ingredient profiles'!$C$37</c:f>
              <c:strCache>
                <c:ptCount val="1"/>
                <c:pt idx="0">
                  <c:v>Formulated diet or pollen type (enter 100% above)</c:v>
                </c:pt>
              </c:strCache>
            </c:strRef>
          </c:tx>
          <c:spPr>
            <a:noFill/>
            <a:ln>
              <a:solidFill>
                <a:sysClr val="windowText" lastClr="000000"/>
              </a:solidFill>
            </a:ln>
          </c:spPr>
          <c:invertIfNegative val="0"/>
          <c:cat>
            <c:strRef>
              <c:f>'Feed ingredient profiles'!$B$38:$B$47</c:f>
              <c:strCache>
                <c:ptCount val="10"/>
                <c:pt idx="0">
                  <c:v>Arginine</c:v>
                </c:pt>
                <c:pt idx="1">
                  <c:v>Histidine</c:v>
                </c:pt>
                <c:pt idx="2">
                  <c:v>Isoleucine</c:v>
                </c:pt>
                <c:pt idx="3">
                  <c:v>Leucine</c:v>
                </c:pt>
                <c:pt idx="4">
                  <c:v>Lysine</c:v>
                </c:pt>
                <c:pt idx="5">
                  <c:v>Methionine + cysteine</c:v>
                </c:pt>
                <c:pt idx="6">
                  <c:v>Phenylalanine + tyrosine</c:v>
                </c:pt>
                <c:pt idx="7">
                  <c:v>Threonine</c:v>
                </c:pt>
                <c:pt idx="8">
                  <c:v>Tryptophan </c:v>
                </c:pt>
                <c:pt idx="9">
                  <c:v>Valine</c:v>
                </c:pt>
              </c:strCache>
            </c:strRef>
          </c:cat>
          <c:val>
            <c:numRef>
              <c:f>'Feed ingredient profiles'!$C$38:$C$47</c:f>
              <c:numCache>
                <c:formatCode>General</c:formatCode>
                <c:ptCount val="10"/>
              </c:numCache>
            </c:numRef>
          </c:val>
          <c:extLst>
            <c:ext xmlns:c16="http://schemas.microsoft.com/office/drawing/2014/chart" uri="{C3380CC4-5D6E-409C-BE32-E72D297353CC}">
              <c16:uniqueId val="{00000000-7B32-4774-BAF7-5FC9E045ED64}"/>
            </c:ext>
          </c:extLst>
        </c:ser>
        <c:ser>
          <c:idx val="3"/>
          <c:order val="1"/>
          <c:tx>
            <c:strRef>
              <c:f>'Feed ingredient profiles'!$D$37</c:f>
              <c:strCache>
                <c:ptCount val="1"/>
                <c:pt idx="0">
                  <c:v>de Groot suggested ratio </c:v>
                </c:pt>
              </c:strCache>
            </c:strRef>
          </c:tx>
          <c:spPr>
            <a:solidFill>
              <a:sysClr val="windowText" lastClr="000000"/>
            </a:solidFill>
            <a:ln w="6350">
              <a:solidFill>
                <a:schemeClr val="tx1"/>
              </a:solidFill>
            </a:ln>
          </c:spPr>
          <c:invertIfNegative val="0"/>
          <c:cat>
            <c:strRef>
              <c:f>'Feed ingredient profiles'!$B$38:$B$47</c:f>
              <c:strCache>
                <c:ptCount val="10"/>
                <c:pt idx="0">
                  <c:v>Arginine</c:v>
                </c:pt>
                <c:pt idx="1">
                  <c:v>Histidine</c:v>
                </c:pt>
                <c:pt idx="2">
                  <c:v>Isoleucine</c:v>
                </c:pt>
                <c:pt idx="3">
                  <c:v>Leucine</c:v>
                </c:pt>
                <c:pt idx="4">
                  <c:v>Lysine</c:v>
                </c:pt>
                <c:pt idx="5">
                  <c:v>Methionine + cysteine</c:v>
                </c:pt>
                <c:pt idx="6">
                  <c:v>Phenylalanine + tyrosine</c:v>
                </c:pt>
                <c:pt idx="7">
                  <c:v>Threonine</c:v>
                </c:pt>
                <c:pt idx="8">
                  <c:v>Tryptophan </c:v>
                </c:pt>
                <c:pt idx="9">
                  <c:v>Valine</c:v>
                </c:pt>
              </c:strCache>
            </c:strRef>
          </c:cat>
          <c:val>
            <c:numRef>
              <c:f>'Feed ingredient profiles'!$D$38:$D$47</c:f>
              <c:numCache>
                <c:formatCode>0.0</c:formatCode>
                <c:ptCount val="10"/>
                <c:pt idx="0">
                  <c:v>0.66666666666666663</c:v>
                </c:pt>
                <c:pt idx="1">
                  <c:v>0.33333333333333331</c:v>
                </c:pt>
                <c:pt idx="2">
                  <c:v>0.88888888888888884</c:v>
                </c:pt>
                <c:pt idx="3">
                  <c:v>1</c:v>
                </c:pt>
                <c:pt idx="4">
                  <c:v>0.66666666666666663</c:v>
                </c:pt>
                <c:pt idx="5">
                  <c:v>0.33333333333333331</c:v>
                </c:pt>
                <c:pt idx="6">
                  <c:v>0.55555555555555558</c:v>
                </c:pt>
                <c:pt idx="7">
                  <c:v>0.66666666666666663</c:v>
                </c:pt>
                <c:pt idx="8">
                  <c:v>0.22222222222222221</c:v>
                </c:pt>
                <c:pt idx="9">
                  <c:v>0.88888888888888884</c:v>
                </c:pt>
              </c:numCache>
            </c:numRef>
          </c:val>
          <c:extLst>
            <c:ext xmlns:c16="http://schemas.microsoft.com/office/drawing/2014/chart" uri="{C3380CC4-5D6E-409C-BE32-E72D297353CC}">
              <c16:uniqueId val="{00000001-7B32-4774-BAF7-5FC9E045ED64}"/>
            </c:ext>
          </c:extLst>
        </c:ser>
        <c:ser>
          <c:idx val="15"/>
          <c:order val="2"/>
          <c:tx>
            <c:strRef>
              <c:f>'Feed ingredient profiles'!$E$37</c:f>
              <c:strCache>
                <c:ptCount val="1"/>
                <c:pt idx="0">
                  <c:v>Soy flour* (variable)</c:v>
                </c:pt>
              </c:strCache>
            </c:strRef>
          </c:tx>
          <c:spPr>
            <a:solidFill>
              <a:srgbClr val="FF0000"/>
            </a:solidFill>
            <a:ln w="6350">
              <a:solidFill>
                <a:schemeClr val="tx1"/>
              </a:solidFill>
            </a:ln>
          </c:spPr>
          <c:invertIfNegative val="0"/>
          <c:cat>
            <c:strRef>
              <c:f>'Feed ingredient profiles'!$B$38:$B$47</c:f>
              <c:strCache>
                <c:ptCount val="10"/>
                <c:pt idx="0">
                  <c:v>Arginine</c:v>
                </c:pt>
                <c:pt idx="1">
                  <c:v>Histidine</c:v>
                </c:pt>
                <c:pt idx="2">
                  <c:v>Isoleucine</c:v>
                </c:pt>
                <c:pt idx="3">
                  <c:v>Leucine</c:v>
                </c:pt>
                <c:pt idx="4">
                  <c:v>Lysine</c:v>
                </c:pt>
                <c:pt idx="5">
                  <c:v>Methionine + cysteine</c:v>
                </c:pt>
                <c:pt idx="6">
                  <c:v>Phenylalanine + tyrosine</c:v>
                </c:pt>
                <c:pt idx="7">
                  <c:v>Threonine</c:v>
                </c:pt>
                <c:pt idx="8">
                  <c:v>Tryptophan </c:v>
                </c:pt>
                <c:pt idx="9">
                  <c:v>Valine</c:v>
                </c:pt>
              </c:strCache>
            </c:strRef>
          </c:cat>
          <c:val>
            <c:numRef>
              <c:f>'Feed ingredient profiles'!$E$38:$E$47</c:f>
              <c:numCache>
                <c:formatCode>0.0</c:formatCode>
                <c:ptCount val="10"/>
                <c:pt idx="0">
                  <c:v>0.94162436548223349</c:v>
                </c:pt>
                <c:pt idx="1">
                  <c:v>0.34771573604060918</c:v>
                </c:pt>
                <c:pt idx="2">
                  <c:v>0.55837563451776651</c:v>
                </c:pt>
                <c:pt idx="3">
                  <c:v>1</c:v>
                </c:pt>
                <c:pt idx="4">
                  <c:v>0.8375634517766497</c:v>
                </c:pt>
                <c:pt idx="5">
                  <c:v>0.36802030456852791</c:v>
                </c:pt>
                <c:pt idx="6">
                  <c:v>1.0634517766497462</c:v>
                </c:pt>
                <c:pt idx="7">
                  <c:v>0.52030456852791873</c:v>
                </c:pt>
                <c:pt idx="8">
                  <c:v>0.42639593908629442</c:v>
                </c:pt>
                <c:pt idx="9">
                  <c:v>0.58375634517766495</c:v>
                </c:pt>
              </c:numCache>
            </c:numRef>
          </c:val>
          <c:extLst>
            <c:ext xmlns:c16="http://schemas.microsoft.com/office/drawing/2014/chart" uri="{C3380CC4-5D6E-409C-BE32-E72D297353CC}">
              <c16:uniqueId val="{00000002-7B32-4774-BAF7-5FC9E045ED64}"/>
            </c:ext>
          </c:extLst>
        </c:ser>
        <c:ser>
          <c:idx val="1"/>
          <c:order val="3"/>
          <c:tx>
            <c:strRef>
              <c:f>'Feed ingredient profiles'!$F$37</c:f>
              <c:strCache>
                <c:ptCount val="1"/>
                <c:pt idx="0">
                  <c:v>Soy protein isolate</c:v>
                </c:pt>
              </c:strCache>
            </c:strRef>
          </c:tx>
          <c:spPr>
            <a:solidFill>
              <a:srgbClr val="FFFF00"/>
            </a:solidFill>
            <a:ln w="6350">
              <a:solidFill>
                <a:schemeClr val="tx1"/>
              </a:solidFill>
            </a:ln>
          </c:spPr>
          <c:invertIfNegative val="0"/>
          <c:cat>
            <c:strRef>
              <c:f>'Feed ingredient profiles'!$B$38:$B$47</c:f>
              <c:strCache>
                <c:ptCount val="10"/>
                <c:pt idx="0">
                  <c:v>Arginine</c:v>
                </c:pt>
                <c:pt idx="1">
                  <c:v>Histidine</c:v>
                </c:pt>
                <c:pt idx="2">
                  <c:v>Isoleucine</c:v>
                </c:pt>
                <c:pt idx="3">
                  <c:v>Leucine</c:v>
                </c:pt>
                <c:pt idx="4">
                  <c:v>Lysine</c:v>
                </c:pt>
                <c:pt idx="5">
                  <c:v>Methionine + cysteine</c:v>
                </c:pt>
                <c:pt idx="6">
                  <c:v>Phenylalanine + tyrosine</c:v>
                </c:pt>
                <c:pt idx="7">
                  <c:v>Threonine</c:v>
                </c:pt>
                <c:pt idx="8">
                  <c:v>Tryptophan </c:v>
                </c:pt>
                <c:pt idx="9">
                  <c:v>Valine</c:v>
                </c:pt>
              </c:strCache>
            </c:strRef>
          </c:cat>
          <c:val>
            <c:numRef>
              <c:f>'Feed ingredient profiles'!$F$38:$F$47</c:f>
              <c:numCache>
                <c:formatCode>0.0</c:formatCode>
                <c:ptCount val="10"/>
                <c:pt idx="0">
                  <c:v>0.63251879699248115</c:v>
                </c:pt>
                <c:pt idx="1">
                  <c:v>0.31954887218045108</c:v>
                </c:pt>
                <c:pt idx="2">
                  <c:v>0.50093984962406013</c:v>
                </c:pt>
                <c:pt idx="3">
                  <c:v>1</c:v>
                </c:pt>
                <c:pt idx="4">
                  <c:v>0.68045112781954886</c:v>
                </c:pt>
                <c:pt idx="5">
                  <c:v>0.23778195488721807</c:v>
                </c:pt>
                <c:pt idx="6">
                  <c:v>0.69172932330827064</c:v>
                </c:pt>
                <c:pt idx="7">
                  <c:v>0.43327067669172931</c:v>
                </c:pt>
                <c:pt idx="8">
                  <c:v>0.16635338345864661</c:v>
                </c:pt>
                <c:pt idx="9">
                  <c:v>0.5357142857142857</c:v>
                </c:pt>
              </c:numCache>
            </c:numRef>
          </c:val>
          <c:extLst>
            <c:ext xmlns:c16="http://schemas.microsoft.com/office/drawing/2014/chart" uri="{C3380CC4-5D6E-409C-BE32-E72D297353CC}">
              <c16:uniqueId val="{00000003-7B32-4774-BAF7-5FC9E045ED64}"/>
            </c:ext>
          </c:extLst>
        </c:ser>
        <c:ser>
          <c:idx val="0"/>
          <c:order val="4"/>
          <c:tx>
            <c:strRef>
              <c:f>'Feed ingredient profiles'!$G$37</c:f>
              <c:strCache>
                <c:ptCount val="1"/>
                <c:pt idx="0">
                  <c:v>Corn gluten meal</c:v>
                </c:pt>
              </c:strCache>
            </c:strRef>
          </c:tx>
          <c:spPr>
            <a:solidFill>
              <a:srgbClr val="F79646">
                <a:lumMod val="50000"/>
              </a:srgbClr>
            </a:solidFill>
            <a:ln>
              <a:solidFill>
                <a:schemeClr val="tx1"/>
              </a:solidFill>
            </a:ln>
          </c:spPr>
          <c:invertIfNegative val="0"/>
          <c:cat>
            <c:strRef>
              <c:f>'Feed ingredient profiles'!$B$38:$B$47</c:f>
              <c:strCache>
                <c:ptCount val="10"/>
                <c:pt idx="0">
                  <c:v>Arginine</c:v>
                </c:pt>
                <c:pt idx="1">
                  <c:v>Histidine</c:v>
                </c:pt>
                <c:pt idx="2">
                  <c:v>Isoleucine</c:v>
                </c:pt>
                <c:pt idx="3">
                  <c:v>Leucine</c:v>
                </c:pt>
                <c:pt idx="4">
                  <c:v>Lysine</c:v>
                </c:pt>
                <c:pt idx="5">
                  <c:v>Methionine + cysteine</c:v>
                </c:pt>
                <c:pt idx="6">
                  <c:v>Phenylalanine + tyrosine</c:v>
                </c:pt>
                <c:pt idx="7">
                  <c:v>Threonine</c:v>
                </c:pt>
                <c:pt idx="8">
                  <c:v>Tryptophan </c:v>
                </c:pt>
                <c:pt idx="9">
                  <c:v>Valine</c:v>
                </c:pt>
              </c:strCache>
            </c:strRef>
          </c:cat>
          <c:val>
            <c:numRef>
              <c:f>'Feed ingredient profiles'!$G$38:$G$47</c:f>
              <c:numCache>
                <c:formatCode>0.0</c:formatCode>
                <c:ptCount val="10"/>
                <c:pt idx="0">
                  <c:v>0.18867924528301885</c:v>
                </c:pt>
                <c:pt idx="1">
                  <c:v>0.12578616352201258</c:v>
                </c:pt>
                <c:pt idx="2">
                  <c:v>0.25157232704402516</c:v>
                </c:pt>
                <c:pt idx="3">
                  <c:v>1</c:v>
                </c:pt>
                <c:pt idx="4">
                  <c:v>0.10691823899371068</c:v>
                </c:pt>
                <c:pt idx="5">
                  <c:v>0.26415094339622641</c:v>
                </c:pt>
                <c:pt idx="6">
                  <c:v>0.68553459119496851</c:v>
                </c:pt>
                <c:pt idx="7">
                  <c:v>0.20754716981132074</c:v>
                </c:pt>
                <c:pt idx="8">
                  <c:v>3.1446540880503145E-2</c:v>
                </c:pt>
                <c:pt idx="9">
                  <c:v>0.28301886792452829</c:v>
                </c:pt>
              </c:numCache>
            </c:numRef>
          </c:val>
          <c:extLst>
            <c:ext xmlns:c16="http://schemas.microsoft.com/office/drawing/2014/chart" uri="{C3380CC4-5D6E-409C-BE32-E72D297353CC}">
              <c16:uniqueId val="{00000004-7B32-4774-BAF7-5FC9E045ED64}"/>
            </c:ext>
          </c:extLst>
        </c:ser>
        <c:ser>
          <c:idx val="2"/>
          <c:order val="5"/>
          <c:tx>
            <c:strRef>
              <c:f>'Feed ingredient profiles'!$H$37</c:f>
              <c:strCache>
                <c:ptCount val="1"/>
                <c:pt idx="0">
                  <c:v>Brewtech yeast</c:v>
                </c:pt>
              </c:strCache>
            </c:strRef>
          </c:tx>
          <c:spPr>
            <a:solidFill>
              <a:srgbClr val="FFC000"/>
            </a:solidFill>
            <a:ln>
              <a:solidFill>
                <a:sysClr val="windowText" lastClr="000000"/>
              </a:solidFill>
            </a:ln>
          </c:spPr>
          <c:invertIfNegative val="0"/>
          <c:cat>
            <c:strRef>
              <c:f>'Feed ingredient profiles'!$B$38:$B$47</c:f>
              <c:strCache>
                <c:ptCount val="10"/>
                <c:pt idx="0">
                  <c:v>Arginine</c:v>
                </c:pt>
                <c:pt idx="1">
                  <c:v>Histidine</c:v>
                </c:pt>
                <c:pt idx="2">
                  <c:v>Isoleucine</c:v>
                </c:pt>
                <c:pt idx="3">
                  <c:v>Leucine</c:v>
                </c:pt>
                <c:pt idx="4">
                  <c:v>Lysine</c:v>
                </c:pt>
                <c:pt idx="5">
                  <c:v>Methionine + cysteine</c:v>
                </c:pt>
                <c:pt idx="6">
                  <c:v>Phenylalanine + tyrosine</c:v>
                </c:pt>
                <c:pt idx="7">
                  <c:v>Threonine</c:v>
                </c:pt>
                <c:pt idx="8">
                  <c:v>Tryptophan </c:v>
                </c:pt>
                <c:pt idx="9">
                  <c:v>Valine</c:v>
                </c:pt>
              </c:strCache>
            </c:strRef>
          </c:cat>
          <c:val>
            <c:numRef>
              <c:f>'Feed ingredient profiles'!$H$38:$H$47</c:f>
              <c:numCache>
                <c:formatCode>0.0</c:formatCode>
                <c:ptCount val="10"/>
                <c:pt idx="0">
                  <c:v>0.78294573643410847</c:v>
                </c:pt>
                <c:pt idx="1">
                  <c:v>0.34496124031007752</c:v>
                </c:pt>
                <c:pt idx="2">
                  <c:v>0.62403100775193798</c:v>
                </c:pt>
                <c:pt idx="3">
                  <c:v>1</c:v>
                </c:pt>
                <c:pt idx="4">
                  <c:v>0.90697674418604646</c:v>
                </c:pt>
                <c:pt idx="5">
                  <c:v>0.24031007751937983</c:v>
                </c:pt>
                <c:pt idx="6">
                  <c:v>0.5968992248062015</c:v>
                </c:pt>
                <c:pt idx="7">
                  <c:v>0.65891472868217049</c:v>
                </c:pt>
                <c:pt idx="8">
                  <c:v>0.24031007751937983</c:v>
                </c:pt>
                <c:pt idx="9">
                  <c:v>0.79069767441860461</c:v>
                </c:pt>
              </c:numCache>
            </c:numRef>
          </c:val>
          <c:extLst>
            <c:ext xmlns:c16="http://schemas.microsoft.com/office/drawing/2014/chart" uri="{C3380CC4-5D6E-409C-BE32-E72D297353CC}">
              <c16:uniqueId val="{00000005-7B32-4774-BAF7-5FC9E045ED64}"/>
            </c:ext>
          </c:extLst>
        </c:ser>
        <c:ser>
          <c:idx val="5"/>
          <c:order val="6"/>
          <c:tx>
            <c:strRef>
              <c:f>'Feed ingredient profiles'!$I$37</c:f>
              <c:strCache>
                <c:ptCount val="1"/>
                <c:pt idx="0">
                  <c:v>Brewers yeast</c:v>
                </c:pt>
              </c:strCache>
            </c:strRef>
          </c:tx>
          <c:spPr>
            <a:pattFill prst="pct40">
              <a:fgClr>
                <a:srgbClr val="FFC000"/>
              </a:fgClr>
              <a:bgClr>
                <a:sysClr val="window" lastClr="FFFFFF"/>
              </a:bgClr>
            </a:pattFill>
            <a:ln>
              <a:solidFill>
                <a:schemeClr val="tx1"/>
              </a:solidFill>
            </a:ln>
          </c:spPr>
          <c:invertIfNegative val="0"/>
          <c:cat>
            <c:strRef>
              <c:f>'Feed ingredient profiles'!$B$38:$B$47</c:f>
              <c:strCache>
                <c:ptCount val="10"/>
                <c:pt idx="0">
                  <c:v>Arginine</c:v>
                </c:pt>
                <c:pt idx="1">
                  <c:v>Histidine</c:v>
                </c:pt>
                <c:pt idx="2">
                  <c:v>Isoleucine</c:v>
                </c:pt>
                <c:pt idx="3">
                  <c:v>Leucine</c:v>
                </c:pt>
                <c:pt idx="4">
                  <c:v>Lysine</c:v>
                </c:pt>
                <c:pt idx="5">
                  <c:v>Methionine + cysteine</c:v>
                </c:pt>
                <c:pt idx="6">
                  <c:v>Phenylalanine + tyrosine</c:v>
                </c:pt>
                <c:pt idx="7">
                  <c:v>Threonine</c:v>
                </c:pt>
                <c:pt idx="8">
                  <c:v>Tryptophan </c:v>
                </c:pt>
                <c:pt idx="9">
                  <c:v>Valine</c:v>
                </c:pt>
              </c:strCache>
            </c:strRef>
          </c:cat>
          <c:val>
            <c:numRef>
              <c:f>'Feed ingredient profiles'!$I$38:$I$47</c:f>
              <c:numCache>
                <c:formatCode>0.0</c:formatCode>
                <c:ptCount val="10"/>
                <c:pt idx="0">
                  <c:v>0.52941176470588236</c:v>
                </c:pt>
                <c:pt idx="1">
                  <c:v>0.27058823529411763</c:v>
                </c:pt>
                <c:pt idx="2">
                  <c:v>0.52941176470588236</c:v>
                </c:pt>
                <c:pt idx="3">
                  <c:v>1</c:v>
                </c:pt>
                <c:pt idx="4">
                  <c:v>0.75294117647058822</c:v>
                </c:pt>
                <c:pt idx="5">
                  <c:v>0.19999999999999998</c:v>
                </c:pt>
                <c:pt idx="6">
                  <c:v>0.51764705882352946</c:v>
                </c:pt>
                <c:pt idx="7">
                  <c:v>0.51764705882352946</c:v>
                </c:pt>
                <c:pt idx="8">
                  <c:v>6.1176470588235297E-2</c:v>
                </c:pt>
                <c:pt idx="9">
                  <c:v>0.68235294117647061</c:v>
                </c:pt>
              </c:numCache>
            </c:numRef>
          </c:val>
          <c:extLst>
            <c:ext xmlns:c16="http://schemas.microsoft.com/office/drawing/2014/chart" uri="{C3380CC4-5D6E-409C-BE32-E72D297353CC}">
              <c16:uniqueId val="{00000006-7B32-4774-BAF7-5FC9E045ED64}"/>
            </c:ext>
          </c:extLst>
        </c:ser>
        <c:ser>
          <c:idx val="4"/>
          <c:order val="7"/>
          <c:tx>
            <c:strRef>
              <c:f>'Feed ingredient profiles'!$J$37</c:f>
              <c:strCache>
                <c:ptCount val="1"/>
                <c:pt idx="0">
                  <c:v>Pea Protein (variable)</c:v>
                </c:pt>
              </c:strCache>
            </c:strRef>
          </c:tx>
          <c:spPr>
            <a:solidFill>
              <a:srgbClr val="1F497D">
                <a:lumMod val="20000"/>
                <a:lumOff val="80000"/>
              </a:srgbClr>
            </a:solidFill>
            <a:ln>
              <a:solidFill>
                <a:sysClr val="windowText" lastClr="000000"/>
              </a:solidFill>
            </a:ln>
          </c:spPr>
          <c:invertIfNegative val="0"/>
          <c:cat>
            <c:strRef>
              <c:f>'Feed ingredient profiles'!$B$38:$B$47</c:f>
              <c:strCache>
                <c:ptCount val="10"/>
                <c:pt idx="0">
                  <c:v>Arginine</c:v>
                </c:pt>
                <c:pt idx="1">
                  <c:v>Histidine</c:v>
                </c:pt>
                <c:pt idx="2">
                  <c:v>Isoleucine</c:v>
                </c:pt>
                <c:pt idx="3">
                  <c:v>Leucine</c:v>
                </c:pt>
                <c:pt idx="4">
                  <c:v>Lysine</c:v>
                </c:pt>
                <c:pt idx="5">
                  <c:v>Methionine + cysteine</c:v>
                </c:pt>
                <c:pt idx="6">
                  <c:v>Phenylalanine + tyrosine</c:v>
                </c:pt>
                <c:pt idx="7">
                  <c:v>Threonine</c:v>
                </c:pt>
                <c:pt idx="8">
                  <c:v>Tryptophan </c:v>
                </c:pt>
                <c:pt idx="9">
                  <c:v>Valine</c:v>
                </c:pt>
              </c:strCache>
            </c:strRef>
          </c:cat>
          <c:val>
            <c:numRef>
              <c:f>'Feed ingredient profiles'!$J$38:$J$47</c:f>
              <c:numCache>
                <c:formatCode>0.0</c:formatCode>
                <c:ptCount val="10"/>
                <c:pt idx="0">
                  <c:v>1.3424657534246576</c:v>
                </c:pt>
                <c:pt idx="1">
                  <c:v>0.32876712328767121</c:v>
                </c:pt>
                <c:pt idx="2">
                  <c:v>0.46575342465753422</c:v>
                </c:pt>
                <c:pt idx="3">
                  <c:v>1</c:v>
                </c:pt>
                <c:pt idx="4">
                  <c:v>1.1506849315068495</c:v>
                </c:pt>
                <c:pt idx="5">
                  <c:v>0.20547945205479454</c:v>
                </c:pt>
                <c:pt idx="6">
                  <c:v>1.1369863013698631</c:v>
                </c:pt>
                <c:pt idx="7">
                  <c:v>0.54794520547945202</c:v>
                </c:pt>
                <c:pt idx="8">
                  <c:v>5.4794520547945209E-2</c:v>
                </c:pt>
                <c:pt idx="9">
                  <c:v>0.53424657534246578</c:v>
                </c:pt>
              </c:numCache>
            </c:numRef>
          </c:val>
          <c:extLst>
            <c:ext xmlns:c16="http://schemas.microsoft.com/office/drawing/2014/chart" uri="{C3380CC4-5D6E-409C-BE32-E72D297353CC}">
              <c16:uniqueId val="{00000007-7B32-4774-BAF7-5FC9E045ED64}"/>
            </c:ext>
          </c:extLst>
        </c:ser>
        <c:ser>
          <c:idx val="6"/>
          <c:order val="8"/>
          <c:tx>
            <c:strRef>
              <c:f>'Feed ingredient profiles'!$K$37</c:f>
              <c:strCache>
                <c:ptCount val="1"/>
                <c:pt idx="0">
                  <c:v>Dried Egg Yolk*</c:v>
                </c:pt>
              </c:strCache>
            </c:strRef>
          </c:tx>
          <c:spPr>
            <a:solidFill>
              <a:srgbClr val="FBE303"/>
            </a:solidFill>
            <a:ln>
              <a:solidFill>
                <a:sysClr val="windowText" lastClr="000000"/>
              </a:solidFill>
            </a:ln>
          </c:spPr>
          <c:invertIfNegative val="0"/>
          <c:cat>
            <c:strRef>
              <c:f>'Feed ingredient profiles'!$B$38:$B$47</c:f>
              <c:strCache>
                <c:ptCount val="10"/>
                <c:pt idx="0">
                  <c:v>Arginine</c:v>
                </c:pt>
                <c:pt idx="1">
                  <c:v>Histidine</c:v>
                </c:pt>
                <c:pt idx="2">
                  <c:v>Isoleucine</c:v>
                </c:pt>
                <c:pt idx="3">
                  <c:v>Leucine</c:v>
                </c:pt>
                <c:pt idx="4">
                  <c:v>Lysine</c:v>
                </c:pt>
                <c:pt idx="5">
                  <c:v>Methionine + cysteine</c:v>
                </c:pt>
                <c:pt idx="6">
                  <c:v>Phenylalanine + tyrosine</c:v>
                </c:pt>
                <c:pt idx="7">
                  <c:v>Threonine</c:v>
                </c:pt>
                <c:pt idx="8">
                  <c:v>Tryptophan </c:v>
                </c:pt>
                <c:pt idx="9">
                  <c:v>Valine</c:v>
                </c:pt>
              </c:strCache>
            </c:strRef>
          </c:cat>
          <c:val>
            <c:numRef>
              <c:f>'Feed ingredient profiles'!$K$38:$K$47</c:f>
              <c:numCache>
                <c:formatCode>0.0</c:formatCode>
                <c:ptCount val="10"/>
                <c:pt idx="0">
                  <c:v>0.81063122923588049</c:v>
                </c:pt>
                <c:pt idx="1">
                  <c:v>0.29568106312292364</c:v>
                </c:pt>
                <c:pt idx="2">
                  <c:v>0.57475083056478404</c:v>
                </c:pt>
                <c:pt idx="3">
                  <c:v>1</c:v>
                </c:pt>
                <c:pt idx="4">
                  <c:v>0.90365448504983403</c:v>
                </c:pt>
                <c:pt idx="5">
                  <c:v>0.28239202657807311</c:v>
                </c:pt>
                <c:pt idx="6">
                  <c:v>0.48172757475083061</c:v>
                </c:pt>
                <c:pt idx="7">
                  <c:v>0.60465116279069775</c:v>
                </c:pt>
                <c:pt idx="8">
                  <c:v>0.13289036544850499</c:v>
                </c:pt>
                <c:pt idx="9">
                  <c:v>0.63455149501661134</c:v>
                </c:pt>
              </c:numCache>
            </c:numRef>
          </c:val>
          <c:extLst>
            <c:ext xmlns:c16="http://schemas.microsoft.com/office/drawing/2014/chart" uri="{C3380CC4-5D6E-409C-BE32-E72D297353CC}">
              <c16:uniqueId val="{00000008-7B32-4774-BAF7-5FC9E045ED64}"/>
            </c:ext>
          </c:extLst>
        </c:ser>
        <c:ser>
          <c:idx val="10"/>
          <c:order val="9"/>
          <c:tx>
            <c:strRef>
              <c:f>'Feed ingredient profiles'!$L$37</c:f>
              <c:strCache>
                <c:ptCount val="1"/>
                <c:pt idx="0">
                  <c:v>Dried egg white*</c:v>
                </c:pt>
              </c:strCache>
            </c:strRef>
          </c:tx>
          <c:spPr>
            <a:pattFill prst="pct5">
              <a:fgClr>
                <a:sysClr val="windowText" lastClr="000000"/>
              </a:fgClr>
              <a:bgClr>
                <a:sysClr val="window" lastClr="FFFFFF"/>
              </a:bgClr>
            </a:pattFill>
            <a:ln>
              <a:solidFill>
                <a:sysClr val="windowText" lastClr="000000"/>
              </a:solidFill>
            </a:ln>
          </c:spPr>
          <c:invertIfNegative val="0"/>
          <c:cat>
            <c:strRef>
              <c:f>'Feed ingredient profiles'!$B$38:$B$47</c:f>
              <c:strCache>
                <c:ptCount val="10"/>
                <c:pt idx="0">
                  <c:v>Arginine</c:v>
                </c:pt>
                <c:pt idx="1">
                  <c:v>Histidine</c:v>
                </c:pt>
                <c:pt idx="2">
                  <c:v>Isoleucine</c:v>
                </c:pt>
                <c:pt idx="3">
                  <c:v>Leucine</c:v>
                </c:pt>
                <c:pt idx="4">
                  <c:v>Lysine</c:v>
                </c:pt>
                <c:pt idx="5">
                  <c:v>Methionine + cysteine</c:v>
                </c:pt>
                <c:pt idx="6">
                  <c:v>Phenylalanine + tyrosine</c:v>
                </c:pt>
                <c:pt idx="7">
                  <c:v>Threonine</c:v>
                </c:pt>
                <c:pt idx="8">
                  <c:v>Tryptophan </c:v>
                </c:pt>
                <c:pt idx="9">
                  <c:v>Valine</c:v>
                </c:pt>
              </c:strCache>
            </c:strRef>
          </c:cat>
          <c:val>
            <c:numRef>
              <c:f>'Feed ingredient profiles'!$L$38:$L$47</c:f>
              <c:numCache>
                <c:formatCode>0.0</c:formatCode>
                <c:ptCount val="10"/>
                <c:pt idx="0">
                  <c:v>0.67085076708507663</c:v>
                </c:pt>
                <c:pt idx="1">
                  <c:v>0.26080892608089262</c:v>
                </c:pt>
                <c:pt idx="2">
                  <c:v>0.70013947001394694</c:v>
                </c:pt>
                <c:pt idx="3">
                  <c:v>1</c:v>
                </c:pt>
                <c:pt idx="4">
                  <c:v>0.70850767085076716</c:v>
                </c:pt>
                <c:pt idx="5">
                  <c:v>0.44630404463040452</c:v>
                </c:pt>
                <c:pt idx="6">
                  <c:v>0.72245467224546722</c:v>
                </c:pt>
                <c:pt idx="7">
                  <c:v>0.51185495118549507</c:v>
                </c:pt>
                <c:pt idx="8">
                  <c:v>0.17712691771269179</c:v>
                </c:pt>
                <c:pt idx="9">
                  <c:v>0.86052998605299857</c:v>
                </c:pt>
              </c:numCache>
            </c:numRef>
          </c:val>
          <c:extLst>
            <c:ext xmlns:c16="http://schemas.microsoft.com/office/drawing/2014/chart" uri="{C3380CC4-5D6E-409C-BE32-E72D297353CC}">
              <c16:uniqueId val="{00000009-7B32-4774-BAF7-5FC9E045ED64}"/>
            </c:ext>
          </c:extLst>
        </c:ser>
        <c:ser>
          <c:idx val="7"/>
          <c:order val="10"/>
          <c:tx>
            <c:strRef>
              <c:f>'Feed ingredient profiles'!$M$37</c:f>
              <c:strCache>
                <c:ptCount val="1"/>
                <c:pt idx="0">
                  <c:v>Skim milk powder</c:v>
                </c:pt>
              </c:strCache>
            </c:strRef>
          </c:tx>
          <c:invertIfNegative val="0"/>
          <c:cat>
            <c:strRef>
              <c:f>'Feed ingredient profiles'!$B$38:$B$47</c:f>
              <c:strCache>
                <c:ptCount val="10"/>
                <c:pt idx="0">
                  <c:v>Arginine</c:v>
                </c:pt>
                <c:pt idx="1">
                  <c:v>Histidine</c:v>
                </c:pt>
                <c:pt idx="2">
                  <c:v>Isoleucine</c:v>
                </c:pt>
                <c:pt idx="3">
                  <c:v>Leucine</c:v>
                </c:pt>
                <c:pt idx="4">
                  <c:v>Lysine</c:v>
                </c:pt>
                <c:pt idx="5">
                  <c:v>Methionine + cysteine</c:v>
                </c:pt>
                <c:pt idx="6">
                  <c:v>Phenylalanine + tyrosine</c:v>
                </c:pt>
                <c:pt idx="7">
                  <c:v>Threonine</c:v>
                </c:pt>
                <c:pt idx="8">
                  <c:v>Tryptophan </c:v>
                </c:pt>
                <c:pt idx="9">
                  <c:v>Valine</c:v>
                </c:pt>
              </c:strCache>
            </c:strRef>
          </c:cat>
          <c:val>
            <c:numRef>
              <c:f>'Feed ingredient profiles'!$M$38:$M$47</c:f>
              <c:numCache>
                <c:formatCode>0.0</c:formatCode>
                <c:ptCount val="10"/>
                <c:pt idx="0">
                  <c:v>0.3672316384180791</c:v>
                </c:pt>
                <c:pt idx="1">
                  <c:v>0.2768361581920904</c:v>
                </c:pt>
                <c:pt idx="2">
                  <c:v>0.61581920903954801</c:v>
                </c:pt>
                <c:pt idx="3">
                  <c:v>1</c:v>
                </c:pt>
                <c:pt idx="4">
                  <c:v>0.80790960451977401</c:v>
                </c:pt>
                <c:pt idx="5">
                  <c:v>0.3728813559322034</c:v>
                </c:pt>
                <c:pt idx="6">
                  <c:v>0.98305084745762705</c:v>
                </c:pt>
                <c:pt idx="7">
                  <c:v>0.46045197740112992</c:v>
                </c:pt>
                <c:pt idx="8">
                  <c:v>0.1440677966101695</c:v>
                </c:pt>
                <c:pt idx="9">
                  <c:v>0.68361581920903947</c:v>
                </c:pt>
              </c:numCache>
            </c:numRef>
          </c:val>
          <c:extLst>
            <c:ext xmlns:c16="http://schemas.microsoft.com/office/drawing/2014/chart" uri="{C3380CC4-5D6E-409C-BE32-E72D297353CC}">
              <c16:uniqueId val="{0000000A-7B32-4774-BAF7-5FC9E045ED64}"/>
            </c:ext>
          </c:extLst>
        </c:ser>
        <c:ser>
          <c:idx val="8"/>
          <c:order val="11"/>
          <c:tx>
            <c:strRef>
              <c:f>'Feed ingredient profiles'!$N$37</c:f>
              <c:strCache>
                <c:ptCount val="1"/>
                <c:pt idx="0">
                  <c:v>Casein</c:v>
                </c:pt>
              </c:strCache>
            </c:strRef>
          </c:tx>
          <c:invertIfNegative val="0"/>
          <c:cat>
            <c:strRef>
              <c:f>'Feed ingredient profiles'!$B$38:$B$47</c:f>
              <c:strCache>
                <c:ptCount val="10"/>
                <c:pt idx="0">
                  <c:v>Arginine</c:v>
                </c:pt>
                <c:pt idx="1">
                  <c:v>Histidine</c:v>
                </c:pt>
                <c:pt idx="2">
                  <c:v>Isoleucine</c:v>
                </c:pt>
                <c:pt idx="3">
                  <c:v>Leucine</c:v>
                </c:pt>
                <c:pt idx="4">
                  <c:v>Lysine</c:v>
                </c:pt>
                <c:pt idx="5">
                  <c:v>Methionine + cysteine</c:v>
                </c:pt>
                <c:pt idx="6">
                  <c:v>Phenylalanine + tyrosine</c:v>
                </c:pt>
                <c:pt idx="7">
                  <c:v>Threonine</c:v>
                </c:pt>
                <c:pt idx="8">
                  <c:v>Tryptophan </c:v>
                </c:pt>
                <c:pt idx="9">
                  <c:v>Valine</c:v>
                </c:pt>
              </c:strCache>
            </c:strRef>
          </c:cat>
          <c:val>
            <c:numRef>
              <c:f>'Feed ingredient profiles'!$N$38:$N$47</c:f>
              <c:numCache>
                <c:formatCode>0.0</c:formatCode>
                <c:ptCount val="10"/>
                <c:pt idx="0">
                  <c:v>0.41111111111111115</c:v>
                </c:pt>
                <c:pt idx="1">
                  <c:v>0.33333333333333331</c:v>
                </c:pt>
                <c:pt idx="2">
                  <c:v>0.56666666666666665</c:v>
                </c:pt>
                <c:pt idx="3">
                  <c:v>1</c:v>
                </c:pt>
                <c:pt idx="4">
                  <c:v>0.42222222222222222</c:v>
                </c:pt>
                <c:pt idx="5">
                  <c:v>0.30000000000000004</c:v>
                </c:pt>
                <c:pt idx="6">
                  <c:v>0.56666666666666665</c:v>
                </c:pt>
                <c:pt idx="7">
                  <c:v>0.47777777777777775</c:v>
                </c:pt>
                <c:pt idx="8">
                  <c:v>0.14444444444444446</c:v>
                </c:pt>
                <c:pt idx="9">
                  <c:v>0.73333333333333328</c:v>
                </c:pt>
              </c:numCache>
            </c:numRef>
          </c:val>
          <c:extLst>
            <c:ext xmlns:c16="http://schemas.microsoft.com/office/drawing/2014/chart" uri="{C3380CC4-5D6E-409C-BE32-E72D297353CC}">
              <c16:uniqueId val="{0000000B-7B32-4774-BAF7-5FC9E045ED64}"/>
            </c:ext>
          </c:extLst>
        </c:ser>
        <c:ser>
          <c:idx val="9"/>
          <c:order val="12"/>
          <c:tx>
            <c:strRef>
              <c:f>'Feed ingredient profiles'!$O$37</c:f>
              <c:strCache>
                <c:ptCount val="1"/>
                <c:pt idx="0">
                  <c:v>Spirulina</c:v>
                </c:pt>
              </c:strCache>
            </c:strRef>
          </c:tx>
          <c:spPr>
            <a:solidFill>
              <a:srgbClr val="00B050"/>
            </a:solidFill>
          </c:spPr>
          <c:invertIfNegative val="0"/>
          <c:cat>
            <c:strRef>
              <c:f>'Feed ingredient profiles'!$B$38:$B$47</c:f>
              <c:strCache>
                <c:ptCount val="10"/>
                <c:pt idx="0">
                  <c:v>Arginine</c:v>
                </c:pt>
                <c:pt idx="1">
                  <c:v>Histidine</c:v>
                </c:pt>
                <c:pt idx="2">
                  <c:v>Isoleucine</c:v>
                </c:pt>
                <c:pt idx="3">
                  <c:v>Leucine</c:v>
                </c:pt>
                <c:pt idx="4">
                  <c:v>Lysine</c:v>
                </c:pt>
                <c:pt idx="5">
                  <c:v>Methionine + cysteine</c:v>
                </c:pt>
                <c:pt idx="6">
                  <c:v>Phenylalanine + tyrosine</c:v>
                </c:pt>
                <c:pt idx="7">
                  <c:v>Threonine</c:v>
                </c:pt>
                <c:pt idx="8">
                  <c:v>Tryptophan </c:v>
                </c:pt>
                <c:pt idx="9">
                  <c:v>Valine</c:v>
                </c:pt>
              </c:strCache>
            </c:strRef>
          </c:cat>
          <c:val>
            <c:numRef>
              <c:f>'Feed ingredient profiles'!$O$38:$O$47</c:f>
              <c:numCache>
                <c:formatCode>0.0</c:formatCode>
                <c:ptCount val="10"/>
                <c:pt idx="0">
                  <c:v>0.83838383838383845</c:v>
                </c:pt>
                <c:pt idx="1">
                  <c:v>0.2181818181818182</c:v>
                </c:pt>
                <c:pt idx="2">
                  <c:v>0.64848484848484844</c:v>
                </c:pt>
                <c:pt idx="3">
                  <c:v>1</c:v>
                </c:pt>
                <c:pt idx="4">
                  <c:v>0.61010101010101003</c:v>
                </c:pt>
                <c:pt idx="5">
                  <c:v>0.36606060606060603</c:v>
                </c:pt>
                <c:pt idx="6">
                  <c:v>1.0822222222222222</c:v>
                </c:pt>
                <c:pt idx="7">
                  <c:v>0.6</c:v>
                </c:pt>
                <c:pt idx="8">
                  <c:v>0.18767676767676769</c:v>
                </c:pt>
                <c:pt idx="9">
                  <c:v>0.70949494949494951</c:v>
                </c:pt>
              </c:numCache>
            </c:numRef>
          </c:val>
          <c:extLst>
            <c:ext xmlns:c16="http://schemas.microsoft.com/office/drawing/2014/chart" uri="{C3380CC4-5D6E-409C-BE32-E72D297353CC}">
              <c16:uniqueId val="{0000000C-7B32-4774-BAF7-5FC9E045ED64}"/>
            </c:ext>
          </c:extLst>
        </c:ser>
        <c:ser>
          <c:idx val="11"/>
          <c:order val="13"/>
          <c:tx>
            <c:strRef>
              <c:f>'Feed ingredient profiles'!$P$37</c:f>
              <c:strCache>
                <c:ptCount val="1"/>
                <c:pt idx="0">
                  <c:v>Potato protein meal</c:v>
                </c:pt>
              </c:strCache>
            </c:strRef>
          </c:tx>
          <c:invertIfNegative val="0"/>
          <c:cat>
            <c:strRef>
              <c:f>'Feed ingredient profiles'!$B$38:$B$47</c:f>
              <c:strCache>
                <c:ptCount val="10"/>
                <c:pt idx="0">
                  <c:v>Arginine</c:v>
                </c:pt>
                <c:pt idx="1">
                  <c:v>Histidine</c:v>
                </c:pt>
                <c:pt idx="2">
                  <c:v>Isoleucine</c:v>
                </c:pt>
                <c:pt idx="3">
                  <c:v>Leucine</c:v>
                </c:pt>
                <c:pt idx="4">
                  <c:v>Lysine</c:v>
                </c:pt>
                <c:pt idx="5">
                  <c:v>Methionine + cysteine</c:v>
                </c:pt>
                <c:pt idx="6">
                  <c:v>Phenylalanine + tyrosine</c:v>
                </c:pt>
                <c:pt idx="7">
                  <c:v>Threonine</c:v>
                </c:pt>
                <c:pt idx="8">
                  <c:v>Tryptophan </c:v>
                </c:pt>
                <c:pt idx="9">
                  <c:v>Valine</c:v>
                </c:pt>
              </c:strCache>
            </c:strRef>
          </c:cat>
          <c:val>
            <c:numRef>
              <c:f>'Feed ingredient profiles'!$P$38:$P$47</c:f>
              <c:numCache>
                <c:formatCode>0.0</c:formatCode>
                <c:ptCount val="10"/>
                <c:pt idx="0">
                  <c:v>0.50353892821031343</c:v>
                </c:pt>
                <c:pt idx="1">
                  <c:v>0.20222446916076844</c:v>
                </c:pt>
                <c:pt idx="2">
                  <c:v>0.53589484327603631</c:v>
                </c:pt>
                <c:pt idx="3">
                  <c:v>1</c:v>
                </c:pt>
                <c:pt idx="4">
                  <c:v>0.82103134479271977</c:v>
                </c:pt>
                <c:pt idx="5">
                  <c:v>0.32659251769464104</c:v>
                </c:pt>
                <c:pt idx="6">
                  <c:v>1.1648129423660263</c:v>
                </c:pt>
                <c:pt idx="7">
                  <c:v>0.57735085945399389</c:v>
                </c:pt>
                <c:pt idx="8">
                  <c:v>0.18200202224469161</c:v>
                </c:pt>
                <c:pt idx="9">
                  <c:v>0.63599595551061672</c:v>
                </c:pt>
              </c:numCache>
            </c:numRef>
          </c:val>
          <c:extLst>
            <c:ext xmlns:c16="http://schemas.microsoft.com/office/drawing/2014/chart" uri="{C3380CC4-5D6E-409C-BE32-E72D297353CC}">
              <c16:uniqueId val="{0000000D-7B32-4774-BAF7-5FC9E045ED64}"/>
            </c:ext>
          </c:extLst>
        </c:ser>
        <c:ser>
          <c:idx val="12"/>
          <c:order val="14"/>
          <c:tx>
            <c:strRef>
              <c:f>'Feed ingredient profiles'!$Q$37</c:f>
              <c:strCache>
                <c:ptCount val="1"/>
                <c:pt idx="0">
                  <c:v>Hemp seed meal (variable)</c:v>
                </c:pt>
              </c:strCache>
            </c:strRef>
          </c:tx>
          <c:invertIfNegative val="0"/>
          <c:cat>
            <c:strRef>
              <c:f>'Feed ingredient profiles'!$B$38:$B$47</c:f>
              <c:strCache>
                <c:ptCount val="10"/>
                <c:pt idx="0">
                  <c:v>Arginine</c:v>
                </c:pt>
                <c:pt idx="1">
                  <c:v>Histidine</c:v>
                </c:pt>
                <c:pt idx="2">
                  <c:v>Isoleucine</c:v>
                </c:pt>
                <c:pt idx="3">
                  <c:v>Leucine</c:v>
                </c:pt>
                <c:pt idx="4">
                  <c:v>Lysine</c:v>
                </c:pt>
                <c:pt idx="5">
                  <c:v>Methionine + cysteine</c:v>
                </c:pt>
                <c:pt idx="6">
                  <c:v>Phenylalanine + tyrosine</c:v>
                </c:pt>
                <c:pt idx="7">
                  <c:v>Threonine</c:v>
                </c:pt>
                <c:pt idx="8">
                  <c:v>Tryptophan </c:v>
                </c:pt>
                <c:pt idx="9">
                  <c:v>Valine</c:v>
                </c:pt>
              </c:strCache>
            </c:strRef>
          </c:cat>
          <c:val>
            <c:numRef>
              <c:f>'Feed ingredient profiles'!$Q$38:$Q$47</c:f>
              <c:numCache>
                <c:formatCode>0.0</c:formatCode>
                <c:ptCount val="10"/>
                <c:pt idx="0">
                  <c:v>2.0384615384615383</c:v>
                </c:pt>
                <c:pt idx="1">
                  <c:v>0.42307692307692307</c:v>
                </c:pt>
                <c:pt idx="2">
                  <c:v>0.38461538461538458</c:v>
                </c:pt>
                <c:pt idx="3">
                  <c:v>1</c:v>
                </c:pt>
                <c:pt idx="4">
                  <c:v>0.53846153846153844</c:v>
                </c:pt>
                <c:pt idx="5">
                  <c:v>0.46153846153846151</c:v>
                </c:pt>
                <c:pt idx="6">
                  <c:v>1.1923076923076923</c:v>
                </c:pt>
                <c:pt idx="7">
                  <c:v>0.5</c:v>
                </c:pt>
                <c:pt idx="8">
                  <c:v>0.11538461538461538</c:v>
                </c:pt>
                <c:pt idx="9">
                  <c:v>0.5</c:v>
                </c:pt>
              </c:numCache>
            </c:numRef>
          </c:val>
          <c:extLst>
            <c:ext xmlns:c16="http://schemas.microsoft.com/office/drawing/2014/chart" uri="{C3380CC4-5D6E-409C-BE32-E72D297353CC}">
              <c16:uniqueId val="{0000000E-7B32-4774-BAF7-5FC9E045ED64}"/>
            </c:ext>
          </c:extLst>
        </c:ser>
        <c:ser>
          <c:idx val="14"/>
          <c:order val="15"/>
          <c:tx>
            <c:strRef>
              <c:f>'Feed ingredient profiles'!$R$37</c:f>
              <c:strCache>
                <c:ptCount val="1"/>
              </c:strCache>
            </c:strRef>
          </c:tx>
          <c:spPr>
            <a:noFill/>
          </c:spPr>
          <c:invertIfNegative val="0"/>
          <c:cat>
            <c:strRef>
              <c:f>'Feed ingredient profiles'!$B$38:$B$47</c:f>
              <c:strCache>
                <c:ptCount val="10"/>
                <c:pt idx="0">
                  <c:v>Arginine</c:v>
                </c:pt>
                <c:pt idx="1">
                  <c:v>Histidine</c:v>
                </c:pt>
                <c:pt idx="2">
                  <c:v>Isoleucine</c:v>
                </c:pt>
                <c:pt idx="3">
                  <c:v>Leucine</c:v>
                </c:pt>
                <c:pt idx="4">
                  <c:v>Lysine</c:v>
                </c:pt>
                <c:pt idx="5">
                  <c:v>Methionine + cysteine</c:v>
                </c:pt>
                <c:pt idx="6">
                  <c:v>Phenylalanine + tyrosine</c:v>
                </c:pt>
                <c:pt idx="7">
                  <c:v>Threonine</c:v>
                </c:pt>
                <c:pt idx="8">
                  <c:v>Tryptophan </c:v>
                </c:pt>
                <c:pt idx="9">
                  <c:v>Valine</c:v>
                </c:pt>
              </c:strCache>
            </c:strRef>
          </c:cat>
          <c:val>
            <c:numRef>
              <c:f>'Feed ingredient profiles'!$R$38:$R$47</c:f>
              <c:numCache>
                <c:formatCode>0.0</c:formatCode>
                <c:ptCount val="10"/>
              </c:numCache>
            </c:numRef>
          </c:val>
          <c:extLst>
            <c:ext xmlns:c16="http://schemas.microsoft.com/office/drawing/2014/chart" uri="{C3380CC4-5D6E-409C-BE32-E72D297353CC}">
              <c16:uniqueId val="{0000000F-7B32-4774-BAF7-5FC9E045ED64}"/>
            </c:ext>
          </c:extLst>
        </c:ser>
        <c:dLbls>
          <c:showLegendKey val="0"/>
          <c:showVal val="0"/>
          <c:showCatName val="0"/>
          <c:showSerName val="0"/>
          <c:showPercent val="0"/>
          <c:showBubbleSize val="0"/>
        </c:dLbls>
        <c:gapWidth val="11"/>
        <c:overlap val="-20"/>
        <c:axId val="272736256"/>
        <c:axId val="272737792"/>
      </c:barChart>
      <c:catAx>
        <c:axId val="272736256"/>
        <c:scaling>
          <c:orientation val="minMax"/>
        </c:scaling>
        <c:delete val="0"/>
        <c:axPos val="b"/>
        <c:numFmt formatCode="General" sourceLinked="0"/>
        <c:majorTickMark val="out"/>
        <c:minorTickMark val="none"/>
        <c:tickLblPos val="nextTo"/>
        <c:crossAx val="272737792"/>
        <c:crosses val="autoZero"/>
        <c:auto val="0"/>
        <c:lblAlgn val="ctr"/>
        <c:lblOffset val="100"/>
        <c:noMultiLvlLbl val="0"/>
      </c:catAx>
      <c:valAx>
        <c:axId val="272737792"/>
        <c:scaling>
          <c:orientation val="minMax"/>
        </c:scaling>
        <c:delete val="0"/>
        <c:axPos val="l"/>
        <c:majorGridlines/>
        <c:title>
          <c:tx>
            <c:rich>
              <a:bodyPr rot="-5400000" vert="horz"/>
              <a:lstStyle/>
              <a:p>
                <a:pPr>
                  <a:defRPr sz="1200"/>
                </a:pPr>
                <a:r>
                  <a:rPr lang="en-US" sz="1200"/>
                  <a:t>Relative proportion to histidine</a:t>
                </a:r>
              </a:p>
            </c:rich>
          </c:tx>
          <c:overlay val="0"/>
        </c:title>
        <c:numFmt formatCode="General" sourceLinked="1"/>
        <c:majorTickMark val="out"/>
        <c:minorTickMark val="none"/>
        <c:tickLblPos val="nextTo"/>
        <c:txPr>
          <a:bodyPr/>
          <a:lstStyle/>
          <a:p>
            <a:pPr>
              <a:defRPr sz="1200"/>
            </a:pPr>
            <a:endParaRPr lang="en-US"/>
          </a:p>
        </c:txPr>
        <c:crossAx val="272736256"/>
        <c:crosses val="autoZero"/>
        <c:crossBetween val="between"/>
      </c:valAx>
    </c:plotArea>
    <c:legend>
      <c:legendPos val="r"/>
      <c:legendEntry>
        <c:idx val="0"/>
        <c:delete val="1"/>
      </c:legendEntry>
      <c:layout>
        <c:manualLayout>
          <c:xMode val="edge"/>
          <c:yMode val="edge"/>
          <c:x val="0.73448530097361864"/>
          <c:y val="9.9967126826542921E-2"/>
          <c:w val="0.26551469902638125"/>
          <c:h val="0.5912688076672441"/>
        </c:manualLayout>
      </c:layout>
      <c:overlay val="0"/>
      <c:spPr>
        <a:ln>
          <a:solidFill>
            <a:sysClr val="windowText" lastClr="000000"/>
          </a:solidFill>
        </a:ln>
      </c:spPr>
    </c:legend>
    <c:plotVisOnly val="1"/>
    <c:dispBlanksAs val="gap"/>
    <c:showDLblsOverMax val="0"/>
  </c:chart>
  <c:printSettings>
    <c:headerFooter/>
    <c:pageMargins b="0.75000000000000278" l="0.70000000000000062" r="0.70000000000000062" t="0.75000000000000278"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marL="0" marR="0" indent="0" algn="ctr" defTabSz="914400" rtl="0" eaLnBrk="1" fontAlgn="auto" latinLnBrk="0" hangingPunct="1">
              <a:lnSpc>
                <a:spcPct val="100000"/>
              </a:lnSpc>
              <a:spcBef>
                <a:spcPts val="0"/>
              </a:spcBef>
              <a:spcAft>
                <a:spcPts val="0"/>
              </a:spcAft>
              <a:buClrTx/>
              <a:buSzTx/>
              <a:buFontTx/>
              <a:buNone/>
              <a:tabLst/>
              <a:defRPr sz="1680" b="1" i="0" u="none" strike="noStrike" kern="1200" baseline="0">
                <a:solidFill>
                  <a:sysClr val="windowText" lastClr="000000"/>
                </a:solidFill>
                <a:latin typeface="+mn-lt"/>
                <a:ea typeface="+mn-ea"/>
                <a:cs typeface="+mn-cs"/>
              </a:defRPr>
            </a:pPr>
            <a:r>
              <a:rPr lang="en-US" sz="1600"/>
              <a:t>C</a:t>
            </a:r>
            <a:r>
              <a:rPr lang="en-US" sz="1600" b="1" i="0" baseline="0">
                <a:effectLst/>
              </a:rPr>
              <a:t>orrelation between frames of bees to almonds</a:t>
            </a:r>
            <a:r>
              <a:rPr lang="en-US" sz="1600"/>
              <a:t> </a:t>
            </a:r>
            <a:r>
              <a:rPr lang="en-US" sz="1600" baseline="0"/>
              <a:t>and s</a:t>
            </a:r>
            <a:r>
              <a:rPr lang="en-US" sz="1600"/>
              <a:t>um of  de Groot EAA deficiencies in the pollen sub</a:t>
            </a:r>
          </a:p>
        </c:rich>
      </c:tx>
      <c:layout>
        <c:manualLayout>
          <c:xMode val="edge"/>
          <c:yMode val="edge"/>
          <c:x val="0.13870059833437623"/>
          <c:y val="2.0381064007452664E-2"/>
        </c:manualLayout>
      </c:layout>
      <c:overlay val="0"/>
    </c:title>
    <c:autoTitleDeleted val="0"/>
    <c:plotArea>
      <c:layout/>
      <c:scatterChart>
        <c:scatterStyle val="lineMarker"/>
        <c:varyColors val="0"/>
        <c:ser>
          <c:idx val="0"/>
          <c:order val="0"/>
          <c:tx>
            <c:v>FOB to almonds</c:v>
          </c:tx>
          <c:spPr>
            <a:ln w="28575">
              <a:noFill/>
            </a:ln>
          </c:spPr>
          <c:marker>
            <c:symbol val="circle"/>
            <c:size val="6"/>
            <c:spPr>
              <a:solidFill>
                <a:schemeClr val="tx1"/>
              </a:solidFill>
              <a:ln>
                <a:noFill/>
              </a:ln>
            </c:spPr>
          </c:marker>
          <c:dLbls>
            <c:dLbl>
              <c:idx val="0"/>
              <c:tx>
                <c:rich>
                  <a:bodyPr/>
                  <a:lstStyle/>
                  <a:p>
                    <a:r>
                      <a:rPr lang="en-US" sz="1000"/>
                      <a:t>Global</a:t>
                    </a:r>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0-82CC-4008-BEB3-348494076F6D}"/>
                </c:ext>
              </c:extLst>
            </c:dLbl>
            <c:dLbl>
              <c:idx val="1"/>
              <c:tx>
                <c:rich>
                  <a:bodyPr/>
                  <a:lstStyle/>
                  <a:p>
                    <a:r>
                      <a:rPr lang="en-US" sz="1000"/>
                      <a:t>Homebrew</a:t>
                    </a:r>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1-82CC-4008-BEB3-348494076F6D}"/>
                </c:ext>
              </c:extLst>
            </c:dLbl>
            <c:dLbl>
              <c:idx val="2"/>
              <c:layout>
                <c:manualLayout>
                  <c:x val="-1.830654402963821E-2"/>
                  <c:y val="-3.1641419153421502E-2"/>
                </c:manualLayout>
              </c:layout>
              <c:tx>
                <c:rich>
                  <a:bodyPr/>
                  <a:lstStyle/>
                  <a:p>
                    <a:r>
                      <a:rPr lang="en-US" sz="1000"/>
                      <a:t>Bulk Soft</a:t>
                    </a:r>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2-82CC-4008-BEB3-348494076F6D}"/>
                </c:ext>
              </c:extLst>
            </c:dLbl>
            <c:dLbl>
              <c:idx val="3"/>
              <c:layout>
                <c:manualLayout>
                  <c:x val="-5.9977175006868416E-2"/>
                  <c:y val="2.8990609069436027E-2"/>
                </c:manualLayout>
              </c:layout>
              <c:tx>
                <c:rich>
                  <a:bodyPr/>
                  <a:lstStyle/>
                  <a:p>
                    <a:r>
                      <a:rPr lang="en-US" sz="1000"/>
                      <a:t>AP23</a:t>
                    </a:r>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3-82CC-4008-BEB3-348494076F6D}"/>
                </c:ext>
              </c:extLst>
            </c:dLbl>
            <c:dLbl>
              <c:idx val="4"/>
              <c:tx>
                <c:rich>
                  <a:bodyPr/>
                  <a:lstStyle/>
                  <a:p>
                    <a:r>
                      <a:rPr lang="en-US"/>
                      <a:t>Megabee</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4-82CC-4008-BEB3-348494076F6D}"/>
                </c:ext>
              </c:extLst>
            </c:dLbl>
            <c:dLbl>
              <c:idx val="5"/>
              <c:layout>
                <c:manualLayout>
                  <c:x val="-8.6468572230157831E-2"/>
                  <c:y val="-2.7363020618206408E-2"/>
                </c:manualLayout>
              </c:layout>
              <c:tx>
                <c:rich>
                  <a:bodyPr/>
                  <a:lstStyle/>
                  <a:p>
                    <a:r>
                      <a:rPr lang="en-US"/>
                      <a:t>UltraBee</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5-82CC-4008-BEB3-348494076F6D}"/>
                </c:ext>
              </c:extLst>
            </c:dLbl>
            <c:dLbl>
              <c:idx val="6"/>
              <c:tx>
                <c:rich>
                  <a:bodyPr/>
                  <a:lstStyle/>
                  <a:p>
                    <a:r>
                      <a:rPr lang="en-US"/>
                      <a:t>Healthy Bee</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6-82CC-4008-BEB3-348494076F6D}"/>
                </c:ext>
              </c:extLst>
            </c:dLbl>
            <c:spPr>
              <a:noFill/>
              <a:ln>
                <a:noFill/>
              </a:ln>
              <a:effectLst/>
            </c:spPr>
            <c:txPr>
              <a:bodyPr/>
              <a:lstStyle/>
              <a:p>
                <a:pPr>
                  <a:defRPr sz="10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trendline>
            <c:spPr>
              <a:ln w="19050">
                <a:noFill/>
              </a:ln>
            </c:spPr>
            <c:trendlineType val="linear"/>
            <c:dispRSqr val="0"/>
            <c:dispEq val="0"/>
          </c:trendline>
          <c:trendline>
            <c:trendlineType val="linear"/>
            <c:dispRSqr val="0"/>
            <c:dispEq val="0"/>
          </c:trendline>
          <c:trendline>
            <c:spPr>
              <a:ln w="38100">
                <a:solidFill>
                  <a:srgbClr val="FF0000"/>
                </a:solidFill>
              </a:ln>
            </c:spPr>
            <c:trendlineType val="linear"/>
            <c:dispRSqr val="1"/>
            <c:dispEq val="0"/>
            <c:trendlineLbl>
              <c:layout>
                <c:manualLayout>
                  <c:x val="-0.24452669591633289"/>
                  <c:y val="-0.12843420716192561"/>
                </c:manualLayout>
              </c:layout>
              <c:numFmt formatCode="#,##0.00" sourceLinked="0"/>
              <c:txPr>
                <a:bodyPr/>
                <a:lstStyle/>
                <a:p>
                  <a:pPr>
                    <a:defRPr b="1">
                      <a:solidFill>
                        <a:srgbClr val="FF0000"/>
                      </a:solidFill>
                    </a:defRPr>
                  </a:pPr>
                  <a:endParaRPr lang="en-US"/>
                </a:p>
              </c:txPr>
            </c:trendlineLbl>
          </c:trendline>
          <c:xVal>
            <c:numRef>
              <c:f>'Formulated diets'!$C$60:$I$60</c:f>
              <c:numCache>
                <c:formatCode>0.00</c:formatCode>
                <c:ptCount val="7"/>
                <c:pt idx="0">
                  <c:v>1.060068881685575</c:v>
                </c:pt>
                <c:pt idx="1">
                  <c:v>0.9786988110964332</c:v>
                </c:pt>
                <c:pt idx="2">
                  <c:v>2.9007448186528499</c:v>
                </c:pt>
                <c:pt idx="3">
                  <c:v>2.7949080622347946</c:v>
                </c:pt>
                <c:pt idx="4">
                  <c:v>3.9420024420024422</c:v>
                </c:pt>
                <c:pt idx="5">
                  <c:v>3.8298248882265282</c:v>
                </c:pt>
                <c:pt idx="6">
                  <c:v>3.6034015653220948</c:v>
                </c:pt>
              </c:numCache>
            </c:numRef>
          </c:xVal>
          <c:yVal>
            <c:numRef>
              <c:f>'Formulated diets'!$C$61:$I$61</c:f>
              <c:numCache>
                <c:formatCode>0.00</c:formatCode>
                <c:ptCount val="7"/>
                <c:pt idx="0">
                  <c:v>123</c:v>
                </c:pt>
                <c:pt idx="1">
                  <c:v>133.25</c:v>
                </c:pt>
                <c:pt idx="2">
                  <c:v>88</c:v>
                </c:pt>
                <c:pt idx="3">
                  <c:v>87.75</c:v>
                </c:pt>
                <c:pt idx="4">
                  <c:v>74.5</c:v>
                </c:pt>
                <c:pt idx="5">
                  <c:v>71.5</c:v>
                </c:pt>
                <c:pt idx="6">
                  <c:v>41.25</c:v>
                </c:pt>
              </c:numCache>
            </c:numRef>
          </c:yVal>
          <c:smooth val="0"/>
          <c:extLst>
            <c:ext xmlns:c16="http://schemas.microsoft.com/office/drawing/2014/chart" uri="{C3380CC4-5D6E-409C-BE32-E72D297353CC}">
              <c16:uniqueId val="{0000000A-82CC-4008-BEB3-348494076F6D}"/>
            </c:ext>
          </c:extLst>
        </c:ser>
        <c:dLbls>
          <c:showLegendKey val="0"/>
          <c:showVal val="0"/>
          <c:showCatName val="0"/>
          <c:showSerName val="0"/>
          <c:showPercent val="0"/>
          <c:showBubbleSize val="0"/>
        </c:dLbls>
        <c:axId val="272787712"/>
        <c:axId val="272802176"/>
      </c:scatterChart>
      <c:valAx>
        <c:axId val="272787712"/>
        <c:scaling>
          <c:orientation val="minMax"/>
        </c:scaling>
        <c:delete val="0"/>
        <c:axPos val="b"/>
        <c:title>
          <c:tx>
            <c:rich>
              <a:bodyPr/>
              <a:lstStyle/>
              <a:p>
                <a:pPr>
                  <a:defRPr/>
                </a:pPr>
                <a:r>
                  <a:rPr lang="en-US"/>
                  <a:t>Sum of EAA proportional deficiencies relative to leucine   </a:t>
                </a:r>
              </a:p>
            </c:rich>
          </c:tx>
          <c:overlay val="0"/>
        </c:title>
        <c:numFmt formatCode="\-0.00" sourceLinked="0"/>
        <c:majorTickMark val="out"/>
        <c:minorTickMark val="none"/>
        <c:tickLblPos val="nextTo"/>
        <c:crossAx val="272802176"/>
        <c:crosses val="autoZero"/>
        <c:crossBetween val="midCat"/>
      </c:valAx>
      <c:valAx>
        <c:axId val="272802176"/>
        <c:scaling>
          <c:orientation val="minMax"/>
        </c:scaling>
        <c:delete val="0"/>
        <c:axPos val="l"/>
        <c:majorGridlines/>
        <c:title>
          <c:tx>
            <c:rich>
              <a:bodyPr rot="-5400000" vert="horz"/>
              <a:lstStyle/>
              <a:p>
                <a:pPr>
                  <a:defRPr sz="1050"/>
                </a:pPr>
                <a:r>
                  <a:rPr lang="en-US" sz="1050"/>
                  <a:t>Ending</a:t>
                </a:r>
                <a:r>
                  <a:rPr lang="en-US" sz="1050" baseline="0"/>
                  <a:t> t</a:t>
                </a:r>
                <a:r>
                  <a:rPr lang="en-US" sz="1050"/>
                  <a:t>otal frames of</a:t>
                </a:r>
                <a:r>
                  <a:rPr lang="en-US" sz="1050" baseline="0"/>
                  <a:t> bees per treatment group</a:t>
                </a:r>
                <a:endParaRPr lang="en-US" sz="1050"/>
              </a:p>
            </c:rich>
          </c:tx>
          <c:overlay val="0"/>
        </c:title>
        <c:numFmt formatCode="#,##0" sourceLinked="0"/>
        <c:majorTickMark val="out"/>
        <c:minorTickMark val="none"/>
        <c:tickLblPos val="nextTo"/>
        <c:crossAx val="272787712"/>
        <c:crosses val="autoZero"/>
        <c:crossBetween val="midCat"/>
      </c:valAx>
    </c:plotArea>
    <c:plotVisOnly val="1"/>
    <c:dispBlanksAs val="gap"/>
    <c:showDLblsOverMax val="0"/>
  </c:chart>
  <c:txPr>
    <a:bodyPr/>
    <a:lstStyle/>
    <a:p>
      <a:pPr>
        <a:defRPr sz="1400"/>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marL="0" marR="0" indent="0" algn="ctr" defTabSz="914400" rtl="0" eaLnBrk="1" fontAlgn="auto" latinLnBrk="0" hangingPunct="1">
              <a:lnSpc>
                <a:spcPct val="100000"/>
              </a:lnSpc>
              <a:spcBef>
                <a:spcPts val="0"/>
              </a:spcBef>
              <a:spcAft>
                <a:spcPts val="0"/>
              </a:spcAft>
              <a:buClrTx/>
              <a:buSzTx/>
              <a:buFontTx/>
              <a:buNone/>
              <a:tabLst/>
              <a:defRPr sz="1680" b="1" i="0" u="none" strike="noStrike" kern="1200" baseline="0">
                <a:solidFill>
                  <a:sysClr val="windowText" lastClr="000000"/>
                </a:solidFill>
                <a:latin typeface="+mn-lt"/>
                <a:ea typeface="+mn-ea"/>
                <a:cs typeface="+mn-cs"/>
              </a:defRPr>
            </a:pPr>
            <a:r>
              <a:rPr lang="en-US" sz="1600"/>
              <a:t>C</a:t>
            </a:r>
            <a:r>
              <a:rPr lang="en-US" sz="1600" b="1" i="0" baseline="0">
                <a:effectLst/>
              </a:rPr>
              <a:t>orrelation between head &amp; thorax mass </a:t>
            </a:r>
            <a:r>
              <a:rPr lang="en-US" sz="1600" baseline="0"/>
              <a:t>and s</a:t>
            </a:r>
            <a:r>
              <a:rPr lang="en-US" sz="1600"/>
              <a:t>um of </a:t>
            </a:r>
          </a:p>
          <a:p>
            <a:pPr marL="0" marR="0" indent="0" algn="ctr" defTabSz="914400" rtl="0" eaLnBrk="1" fontAlgn="auto" latinLnBrk="0" hangingPunct="1">
              <a:lnSpc>
                <a:spcPct val="100000"/>
              </a:lnSpc>
              <a:spcBef>
                <a:spcPts val="0"/>
              </a:spcBef>
              <a:spcAft>
                <a:spcPts val="0"/>
              </a:spcAft>
              <a:buClrTx/>
              <a:buSzTx/>
              <a:buFontTx/>
              <a:buNone/>
              <a:tabLst/>
              <a:defRPr sz="1680" b="1" i="0" u="none" strike="noStrike" kern="1200" baseline="0">
                <a:solidFill>
                  <a:sysClr val="windowText" lastClr="000000"/>
                </a:solidFill>
                <a:latin typeface="+mn-lt"/>
                <a:ea typeface="+mn-ea"/>
                <a:cs typeface="+mn-cs"/>
              </a:defRPr>
            </a:pPr>
            <a:r>
              <a:rPr lang="en-US" sz="1600"/>
              <a:t>de Groot EAA deficiencies in the pollen sub</a:t>
            </a:r>
          </a:p>
        </c:rich>
      </c:tx>
      <c:layout>
        <c:manualLayout>
          <c:xMode val="edge"/>
          <c:yMode val="edge"/>
          <c:x val="0.19662011328246579"/>
          <c:y val="2.0381130217463073E-2"/>
        </c:manualLayout>
      </c:layout>
      <c:overlay val="0"/>
    </c:title>
    <c:autoTitleDeleted val="0"/>
    <c:plotArea>
      <c:layout/>
      <c:scatterChart>
        <c:scatterStyle val="lineMarker"/>
        <c:varyColors val="0"/>
        <c:ser>
          <c:idx val="0"/>
          <c:order val="0"/>
          <c:spPr>
            <a:ln w="28575">
              <a:noFill/>
            </a:ln>
          </c:spPr>
          <c:marker>
            <c:symbol val="circle"/>
            <c:size val="6"/>
            <c:spPr>
              <a:solidFill>
                <a:schemeClr val="tx1"/>
              </a:solidFill>
              <a:ln>
                <a:noFill/>
              </a:ln>
            </c:spPr>
          </c:marker>
          <c:dLbls>
            <c:dLbl>
              <c:idx val="0"/>
              <c:tx>
                <c:rich>
                  <a:bodyPr/>
                  <a:lstStyle/>
                  <a:p>
                    <a:r>
                      <a:rPr lang="en-US" sz="1000"/>
                      <a:t>Global</a:t>
                    </a:r>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0-C062-4C4E-A4DD-D82FACC6D35F}"/>
                </c:ext>
              </c:extLst>
            </c:dLbl>
            <c:dLbl>
              <c:idx val="1"/>
              <c:tx>
                <c:rich>
                  <a:bodyPr/>
                  <a:lstStyle/>
                  <a:p>
                    <a:r>
                      <a:rPr lang="en-US" sz="1000"/>
                      <a:t>Homebrew</a:t>
                    </a:r>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1-C062-4C4E-A4DD-D82FACC6D35F}"/>
                </c:ext>
              </c:extLst>
            </c:dLbl>
            <c:dLbl>
              <c:idx val="2"/>
              <c:layout>
                <c:manualLayout>
                  <c:x val="-4.4270538305344637E-2"/>
                  <c:y val="-5.4349875720129164E-2"/>
                </c:manualLayout>
              </c:layout>
              <c:tx>
                <c:rich>
                  <a:bodyPr/>
                  <a:lstStyle/>
                  <a:p>
                    <a:r>
                      <a:rPr lang="en-US" sz="1000"/>
                      <a:t>Bulk Soft</a:t>
                    </a:r>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2-C062-4C4E-A4DD-D82FACC6D35F}"/>
                </c:ext>
              </c:extLst>
            </c:dLbl>
            <c:dLbl>
              <c:idx val="3"/>
              <c:layout>
                <c:manualLayout>
                  <c:x val="-8.0493472313880338E-3"/>
                  <c:y val="-1.3587468930032291E-2"/>
                </c:manualLayout>
              </c:layout>
              <c:tx>
                <c:rich>
                  <a:bodyPr/>
                  <a:lstStyle/>
                  <a:p>
                    <a:r>
                      <a:rPr lang="en-US" sz="1000"/>
                      <a:t>AP23</a:t>
                    </a:r>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3-C062-4C4E-A4DD-D82FACC6D35F}"/>
                </c:ext>
              </c:extLst>
            </c:dLbl>
            <c:dLbl>
              <c:idx val="4"/>
              <c:tx>
                <c:rich>
                  <a:bodyPr/>
                  <a:lstStyle/>
                  <a:p>
                    <a:r>
                      <a:rPr lang="en-US"/>
                      <a:t>Megabee</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4-C062-4C4E-A4DD-D82FACC6D35F}"/>
                </c:ext>
              </c:extLst>
            </c:dLbl>
            <c:dLbl>
              <c:idx val="5"/>
              <c:layout>
                <c:manualLayout>
                  <c:x val="-7.8479590632201987E-2"/>
                  <c:y val="4.0762406790096815E-2"/>
                </c:manualLayout>
              </c:layout>
              <c:tx>
                <c:rich>
                  <a:bodyPr/>
                  <a:lstStyle/>
                  <a:p>
                    <a:r>
                      <a:rPr lang="en-US"/>
                      <a:t>UltraBee</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5-C062-4C4E-A4DD-D82FACC6D35F}"/>
                </c:ext>
              </c:extLst>
            </c:dLbl>
            <c:dLbl>
              <c:idx val="6"/>
              <c:tx>
                <c:rich>
                  <a:bodyPr/>
                  <a:lstStyle/>
                  <a:p>
                    <a:r>
                      <a:rPr lang="en-US"/>
                      <a:t>Healthy Bee</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6-C062-4C4E-A4DD-D82FACC6D35F}"/>
                </c:ext>
              </c:extLst>
            </c:dLbl>
            <c:spPr>
              <a:noFill/>
              <a:ln>
                <a:noFill/>
              </a:ln>
              <a:effectLst/>
            </c:spPr>
            <c:txPr>
              <a:bodyPr/>
              <a:lstStyle/>
              <a:p>
                <a:pPr>
                  <a:defRPr sz="10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trendline>
            <c:spPr>
              <a:ln w="19050">
                <a:noFill/>
              </a:ln>
            </c:spPr>
            <c:trendlineType val="linear"/>
            <c:dispRSqr val="0"/>
            <c:dispEq val="0"/>
          </c:trendline>
          <c:trendline>
            <c:trendlineType val="linear"/>
            <c:dispRSqr val="0"/>
            <c:dispEq val="0"/>
          </c:trendline>
          <c:trendline>
            <c:spPr>
              <a:ln w="38100">
                <a:solidFill>
                  <a:srgbClr val="FF0000"/>
                </a:solidFill>
              </a:ln>
            </c:spPr>
            <c:trendlineType val="linear"/>
            <c:dispRSqr val="1"/>
            <c:dispEq val="0"/>
            <c:trendlineLbl>
              <c:layout>
                <c:manualLayout>
                  <c:x val="-0.24452669591633289"/>
                  <c:y val="-0.12843420716192561"/>
                </c:manualLayout>
              </c:layout>
              <c:numFmt formatCode="#,##0.00" sourceLinked="0"/>
              <c:txPr>
                <a:bodyPr/>
                <a:lstStyle/>
                <a:p>
                  <a:pPr>
                    <a:defRPr b="1">
                      <a:solidFill>
                        <a:srgbClr val="FF0000"/>
                      </a:solidFill>
                    </a:defRPr>
                  </a:pPr>
                  <a:endParaRPr lang="en-US"/>
                </a:p>
              </c:txPr>
            </c:trendlineLbl>
          </c:trendline>
          <c:xVal>
            <c:numRef>
              <c:f>'Formulated diets'!$C$60:$I$60</c:f>
              <c:numCache>
                <c:formatCode>0.00</c:formatCode>
                <c:ptCount val="7"/>
                <c:pt idx="0">
                  <c:v>1.060068881685575</c:v>
                </c:pt>
                <c:pt idx="1">
                  <c:v>0.9786988110964332</c:v>
                </c:pt>
                <c:pt idx="2">
                  <c:v>2.9007448186528499</c:v>
                </c:pt>
                <c:pt idx="3">
                  <c:v>2.7949080622347946</c:v>
                </c:pt>
                <c:pt idx="4">
                  <c:v>3.9420024420024422</c:v>
                </c:pt>
                <c:pt idx="5">
                  <c:v>3.8298248882265282</c:v>
                </c:pt>
                <c:pt idx="6">
                  <c:v>3.6034015653220948</c:v>
                </c:pt>
              </c:numCache>
            </c:numRef>
          </c:xVal>
          <c:yVal>
            <c:numRef>
              <c:f>'Formulated diets'!$C$62:$I$62</c:f>
              <c:numCache>
                <c:formatCode>0.00</c:formatCode>
                <c:ptCount val="7"/>
                <c:pt idx="0">
                  <c:v>217.6</c:v>
                </c:pt>
                <c:pt idx="1">
                  <c:v>213.2</c:v>
                </c:pt>
                <c:pt idx="2">
                  <c:v>213.5</c:v>
                </c:pt>
                <c:pt idx="3">
                  <c:v>208.7</c:v>
                </c:pt>
                <c:pt idx="4">
                  <c:v>207.1</c:v>
                </c:pt>
                <c:pt idx="5">
                  <c:v>205.2</c:v>
                </c:pt>
                <c:pt idx="6">
                  <c:v>198</c:v>
                </c:pt>
              </c:numCache>
            </c:numRef>
          </c:yVal>
          <c:smooth val="0"/>
          <c:extLst>
            <c:ext xmlns:c15="http://schemas.microsoft.com/office/drawing/2012/chart" uri="{02D57815-91ED-43cb-92C2-25804820EDAC}">
              <c15:filteredSeriesTitle>
                <c15:tx>
                  <c:strRef>
                    <c:extLst>
                      <c:ext uri="{02D57815-91ED-43cb-92C2-25804820EDAC}">
                        <c15:formulaRef>
                          <c15:sqref>'Formulated diets'!#REF!</c15:sqref>
                        </c15:formulaRef>
                      </c:ext>
                    </c:extLst>
                    <c:strCache>
                      <c:ptCount val="1"/>
                      <c:pt idx="0">
                        <c:v>#REF!</c:v>
                      </c:pt>
                    </c:strCache>
                  </c:strRef>
                </c15:tx>
              </c15:filteredSeriesTitle>
            </c:ext>
            <c:ext xmlns:c16="http://schemas.microsoft.com/office/drawing/2014/chart" uri="{C3380CC4-5D6E-409C-BE32-E72D297353CC}">
              <c16:uniqueId val="{0000000A-C062-4C4E-A4DD-D82FACC6D35F}"/>
            </c:ext>
          </c:extLst>
        </c:ser>
        <c:dLbls>
          <c:showLegendKey val="0"/>
          <c:showVal val="0"/>
          <c:showCatName val="0"/>
          <c:showSerName val="0"/>
          <c:showPercent val="0"/>
          <c:showBubbleSize val="0"/>
        </c:dLbls>
        <c:axId val="272858112"/>
        <c:axId val="272868480"/>
      </c:scatterChart>
      <c:valAx>
        <c:axId val="272858112"/>
        <c:scaling>
          <c:orientation val="minMax"/>
        </c:scaling>
        <c:delete val="0"/>
        <c:axPos val="b"/>
        <c:title>
          <c:tx>
            <c:rich>
              <a:bodyPr/>
              <a:lstStyle/>
              <a:p>
                <a:pPr>
                  <a:defRPr/>
                </a:pPr>
                <a:r>
                  <a:rPr lang="en-US"/>
                  <a:t>Sum of EAA proportional deficiencies relative to leucine   </a:t>
                </a:r>
              </a:p>
            </c:rich>
          </c:tx>
          <c:overlay val="0"/>
        </c:title>
        <c:numFmt formatCode="\-0.00" sourceLinked="0"/>
        <c:majorTickMark val="out"/>
        <c:minorTickMark val="none"/>
        <c:tickLblPos val="nextTo"/>
        <c:crossAx val="272868480"/>
        <c:crosses val="autoZero"/>
        <c:crossBetween val="midCat"/>
      </c:valAx>
      <c:valAx>
        <c:axId val="272868480"/>
        <c:scaling>
          <c:orientation val="minMax"/>
        </c:scaling>
        <c:delete val="0"/>
        <c:axPos val="l"/>
        <c:majorGridlines/>
        <c:title>
          <c:tx>
            <c:rich>
              <a:bodyPr rot="-5400000" vert="horz"/>
              <a:lstStyle/>
              <a:p>
                <a:pPr>
                  <a:defRPr sz="1050"/>
                </a:pPr>
                <a:r>
                  <a:rPr lang="en-US" sz="1050"/>
                  <a:t>Ending</a:t>
                </a:r>
                <a:r>
                  <a:rPr lang="en-US" sz="1050" baseline="0"/>
                  <a:t> t</a:t>
                </a:r>
                <a:r>
                  <a:rPr lang="en-US" sz="1050"/>
                  <a:t>otal frames of</a:t>
                </a:r>
                <a:r>
                  <a:rPr lang="en-US" sz="1050" baseline="0"/>
                  <a:t> bees per treatment group</a:t>
                </a:r>
                <a:endParaRPr lang="en-US" sz="1050"/>
              </a:p>
            </c:rich>
          </c:tx>
          <c:overlay val="0"/>
        </c:title>
        <c:numFmt formatCode="#,##0" sourceLinked="0"/>
        <c:majorTickMark val="out"/>
        <c:minorTickMark val="none"/>
        <c:tickLblPos val="nextTo"/>
        <c:crossAx val="272858112"/>
        <c:crosses val="autoZero"/>
        <c:crossBetween val="midCat"/>
      </c:valAx>
    </c:plotArea>
    <c:plotVisOnly val="1"/>
    <c:dispBlanksAs val="gap"/>
    <c:showDLblsOverMax val="0"/>
  </c:chart>
  <c:txPr>
    <a:bodyPr/>
    <a:lstStyle/>
    <a:p>
      <a:pPr>
        <a:defRPr sz="1400"/>
      </a:pPr>
      <a:endParaRPr lang="en-US"/>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chart" Target="../charts/chart3.xml"/><Relationship Id="rId4" Type="http://schemas.openxmlformats.org/officeDocument/2006/relationships/image" Target="../media/image5.png"/></Relationships>
</file>

<file path=xl/drawings/_rels/drawing5.xml.rels><?xml version="1.0" encoding="UTF-8" standalone="yes"?>
<Relationships xmlns="http://schemas.openxmlformats.org/package/2006/relationships"><Relationship Id="rId3" Type="http://schemas.openxmlformats.org/officeDocument/2006/relationships/chart" Target="../charts/chart5.xml"/><Relationship Id="rId2" Type="http://schemas.openxmlformats.org/officeDocument/2006/relationships/image" Target="../media/image2.png"/><Relationship Id="rId1" Type="http://schemas.openxmlformats.org/officeDocument/2006/relationships/chart" Target="../charts/chart4.xml"/></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twoCellAnchor>
    <xdr:from>
      <xdr:col>8</xdr:col>
      <xdr:colOff>368151</xdr:colOff>
      <xdr:row>1</xdr:row>
      <xdr:rowOff>1892</xdr:rowOff>
    </xdr:from>
    <xdr:to>
      <xdr:col>17</xdr:col>
      <xdr:colOff>457100</xdr:colOff>
      <xdr:row>19</xdr:row>
      <xdr:rowOff>226219</xdr:rowOff>
    </xdr:to>
    <xdr:graphicFrame macro="">
      <xdr:nvGraphicFramePr>
        <xdr:cNvPr id="2" name="Chart 1">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120650</xdr:colOff>
      <xdr:row>0</xdr:row>
      <xdr:rowOff>179917</xdr:rowOff>
    </xdr:from>
    <xdr:to>
      <xdr:col>8</xdr:col>
      <xdr:colOff>190501</xdr:colOff>
      <xdr:row>20</xdr:row>
      <xdr:rowOff>0</xdr:rowOff>
    </xdr:to>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120650" y="179917"/>
          <a:ext cx="6963570" cy="505883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45720" tIns="91440" rIns="45720" bIns="0"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400" b="1" i="0" u="none" strike="noStrike" kern="0" cap="none" spc="0" normalizeH="0" baseline="0" noProof="0">
              <a:ln>
                <a:noFill/>
              </a:ln>
              <a:solidFill>
                <a:prstClr val="black"/>
              </a:solidFill>
              <a:effectLst/>
              <a:uLnTx/>
              <a:uFillTx/>
              <a:latin typeface="+mn-lt"/>
              <a:ea typeface="+mn-ea"/>
              <a:cs typeface="+mn-cs"/>
            </a:rPr>
            <a:t>INSTRUCTIONS    Version </a:t>
          </a:r>
          <a:r>
            <a:rPr kumimoji="0" lang="en-US" sz="1400" b="1" i="0" u="none" strike="noStrike" kern="0" cap="none" spc="0" normalizeH="0" baseline="0" noProof="0">
              <a:ln>
                <a:noFill/>
              </a:ln>
              <a:solidFill>
                <a:srgbClr val="FF0000"/>
              </a:solidFill>
              <a:effectLst/>
              <a:uLnTx/>
              <a:uFillTx/>
              <a:latin typeface="+mn-lt"/>
              <a:ea typeface="+mn-ea"/>
              <a:cs typeface="+mn-cs"/>
            </a:rPr>
            <a:t>V2025a  modified 10 Apr 2025</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US" sz="800" b="1" i="0" u="none" strike="noStrike" kern="0" cap="none" spc="0" normalizeH="0" baseline="0" noProof="0">
            <a:ln>
              <a:noFill/>
            </a:ln>
            <a:solidFill>
              <a:srgbClr val="FF0000"/>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en-US" sz="1200" b="1">
              <a:solidFill>
                <a:schemeClr val="dk1"/>
              </a:solidFill>
              <a:effectLst/>
              <a:latin typeface="+mn-lt"/>
              <a:ea typeface="+mn-ea"/>
              <a:cs typeface="+mn-cs"/>
            </a:rPr>
            <a:t>This calculator</a:t>
          </a:r>
          <a:r>
            <a:rPr lang="en-US" sz="1200" b="1" baseline="0">
              <a:solidFill>
                <a:schemeClr val="dk1"/>
              </a:solidFill>
              <a:effectLst/>
              <a:latin typeface="+mn-lt"/>
              <a:ea typeface="+mn-ea"/>
              <a:cs typeface="+mn-cs"/>
            </a:rPr>
            <a:t> compares the essential amino acid (EAA) profile of any formulated diet or combination of diet components to the EAA ratios suggested by either de Groot or Randy (normalized to leucine, since leucine is the predominate EAA , to which the other EAAs must be in balance to fully utilize the leucine in a diet).  </a:t>
          </a:r>
          <a:endParaRPr lang="en-US" sz="1200">
            <a:effectLst/>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800" b="1" i="0" u="none" strike="noStrike" kern="0" cap="none" spc="0" normalizeH="0" baseline="0" noProof="0">
            <a:ln>
              <a:noFill/>
            </a:ln>
            <a:solidFill>
              <a:schemeClr val="tx1"/>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noProof="0">
              <a:ln>
                <a:noFill/>
              </a:ln>
              <a:solidFill>
                <a:schemeClr val="tx1"/>
              </a:solidFill>
              <a:effectLst/>
              <a:uLnTx/>
              <a:uFillTx/>
              <a:latin typeface="+mn-lt"/>
              <a:ea typeface="+mn-ea"/>
              <a:cs typeface="+mn-cs"/>
            </a:rPr>
            <a:t>A simple formulated diet is shown as an example. </a:t>
          </a:r>
          <a:r>
            <a:rPr kumimoji="0" lang="en-US" sz="1100" b="0" i="0" u="none" strike="noStrike" kern="0" cap="none" spc="0" normalizeH="0" baseline="0" noProof="0">
              <a:ln>
                <a:noFill/>
              </a:ln>
              <a:solidFill>
                <a:schemeClr val="tx1"/>
              </a:solidFill>
              <a:effectLst/>
              <a:uLnTx/>
              <a:uFillTx/>
              <a:latin typeface="+mn-lt"/>
              <a:ea typeface="+mn-ea"/>
              <a:cs typeface="+mn-cs"/>
            </a:rPr>
            <a:t> </a:t>
          </a:r>
          <a:r>
            <a:rPr kumimoji="0" lang="en-US" sz="1100" b="1" i="0" u="none" strike="noStrike" kern="0" cap="none" spc="0" normalizeH="0" baseline="0" noProof="0">
              <a:ln>
                <a:noFill/>
              </a:ln>
              <a:solidFill>
                <a:schemeClr val="tx1"/>
              </a:solidFill>
              <a:effectLst/>
              <a:uLnTx/>
              <a:uFillTx/>
              <a:latin typeface="+mn-lt"/>
              <a:ea typeface="+mn-ea"/>
              <a:cs typeface="+mn-cs"/>
            </a:rPr>
            <a:t>To create your own diet, delete all the numbers in the colored cells of Row 19 (Pounds of each feedstuff), and input your own </a:t>
          </a:r>
          <a:r>
            <a:rPr lang="en-US" sz="1100" b="0" i="0" baseline="0">
              <a:solidFill>
                <a:schemeClr val="dk1"/>
              </a:solidFill>
              <a:effectLst/>
              <a:latin typeface="+mn-lt"/>
              <a:ea typeface="+mn-ea"/>
              <a:cs typeface="+mn-cs"/>
            </a:rPr>
            <a:t>(the numbers will be saved in Row 18).</a:t>
          </a:r>
          <a:endParaRPr kumimoji="0" lang="en-US" sz="1100" b="0" i="0" u="none" strike="noStrike" kern="0" cap="none" spc="0" normalizeH="0" baseline="0" noProof="0">
            <a:ln>
              <a:noFill/>
            </a:ln>
            <a:solidFill>
              <a:schemeClr val="tx1"/>
            </a:solidFill>
            <a:effectLst/>
            <a:uLnTx/>
            <a:uFillTx/>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endParaRPr lang="en-US" sz="800" b="1">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lang="en-US" sz="1200" b="1"/>
            <a:t>1.</a:t>
          </a:r>
          <a:r>
            <a:rPr lang="en-US" sz="1200" b="1" baseline="0"/>
            <a:t> </a:t>
          </a:r>
          <a:r>
            <a:rPr lang="en-US" sz="1200" b="1" baseline="0">
              <a:solidFill>
                <a:schemeClr val="dk1"/>
              </a:solidFill>
              <a:effectLst/>
              <a:latin typeface="+mn-lt"/>
              <a:ea typeface="+mn-ea"/>
              <a:cs typeface="+mn-cs"/>
            </a:rPr>
            <a:t>Demonstration:  </a:t>
          </a:r>
          <a:r>
            <a:rPr lang="en-US" sz="1200" b="0" baseline="0">
              <a:solidFill>
                <a:schemeClr val="dk1"/>
              </a:solidFill>
              <a:effectLst/>
              <a:latin typeface="+mn-lt"/>
              <a:ea typeface="+mn-ea"/>
              <a:cs typeface="+mn-cs"/>
            </a:rPr>
            <a:t>After erasing the numbers in Row 19, type any number of pounds into either cell C3 (pink) or D3 (orange) to see how closely royal jelly or nutritious polllen matches the recommendations (erase that inputted number afterwards).</a:t>
          </a:r>
        </a:p>
        <a:p>
          <a:pPr marL="0" marR="0" indent="0" defTabSz="914400" eaLnBrk="1" fontAlgn="auto" latinLnBrk="0" hangingPunct="1">
            <a:lnSpc>
              <a:spcPct val="100000"/>
            </a:lnSpc>
            <a:spcBef>
              <a:spcPts val="0"/>
            </a:spcBef>
            <a:spcAft>
              <a:spcPts val="0"/>
            </a:spcAft>
            <a:buClrTx/>
            <a:buSzTx/>
            <a:buFontTx/>
            <a:buNone/>
            <a:tabLst/>
            <a:defRPr/>
          </a:pPr>
          <a:r>
            <a:rPr lang="en-US" sz="1200" b="1" baseline="0">
              <a:solidFill>
                <a:schemeClr val="dk1"/>
              </a:solidFill>
              <a:effectLst/>
              <a:latin typeface="+mn-lt"/>
              <a:ea typeface="+mn-ea"/>
              <a:cs typeface="+mn-cs"/>
            </a:rPr>
            <a:t>2. </a:t>
          </a:r>
          <a:r>
            <a:rPr lang="en-US" sz="1200" b="1" baseline="0"/>
            <a:t> If you have an analysis for a preformulated diet or pollen:  </a:t>
          </a:r>
          <a:r>
            <a:rPr lang="en-US" sz="1200" b="0" baseline="0"/>
            <a:t>enter the values (g/100 g) in the green cells of Column E, and type any number into cell E19.  </a:t>
          </a:r>
        </a:p>
        <a:p>
          <a:pPr marL="0" marR="0" indent="0" defTabSz="914400" eaLnBrk="1" fontAlgn="auto" latinLnBrk="0" hangingPunct="1">
            <a:lnSpc>
              <a:spcPct val="100000"/>
            </a:lnSpc>
            <a:spcBef>
              <a:spcPts val="0"/>
            </a:spcBef>
            <a:spcAft>
              <a:spcPts val="0"/>
            </a:spcAft>
            <a:buClrTx/>
            <a:buSzTx/>
            <a:buFontTx/>
            <a:buNone/>
            <a:tabLst/>
            <a:defRPr/>
          </a:pPr>
          <a:r>
            <a:rPr lang="en-US" sz="1200" b="1" baseline="0"/>
            <a:t>3.  If you wish to add an analysis of a single feedstuff component</a:t>
          </a:r>
          <a:r>
            <a:rPr lang="en-US" sz="1200" b="0" baseline="0"/>
            <a:t>: enter it into the dark blue cells in Columns U or V.</a:t>
          </a:r>
        </a:p>
        <a:p>
          <a:pPr marL="0" marR="0" lvl="0" indent="0" defTabSz="914400" eaLnBrk="1" fontAlgn="auto" latinLnBrk="0" hangingPunct="1">
            <a:lnSpc>
              <a:spcPct val="100000"/>
            </a:lnSpc>
            <a:spcBef>
              <a:spcPts val="0"/>
            </a:spcBef>
            <a:spcAft>
              <a:spcPts val="0"/>
            </a:spcAft>
            <a:buClrTx/>
            <a:buSzTx/>
            <a:buFontTx/>
            <a:buNone/>
            <a:tabLst/>
            <a:defRPr/>
          </a:pPr>
          <a:r>
            <a:rPr lang="en-US" sz="1200" b="1" baseline="0">
              <a:solidFill>
                <a:schemeClr val="dk1"/>
              </a:solidFill>
              <a:effectLst/>
              <a:latin typeface="+mn-lt"/>
              <a:ea typeface="+mn-ea"/>
              <a:cs typeface="+mn-cs"/>
            </a:rPr>
            <a:t>4.  If you want to formulate your own diet:  </a:t>
          </a:r>
          <a:r>
            <a:rPr lang="en-US" sz="1200" b="0" i="1" baseline="0">
              <a:solidFill>
                <a:schemeClr val="dk1"/>
              </a:solidFill>
              <a:effectLst/>
              <a:latin typeface="+mn-lt"/>
              <a:ea typeface="+mn-ea"/>
              <a:cs typeface="+mn-cs"/>
            </a:rPr>
            <a:t>First clear all the yellow cells into Row 19 </a:t>
          </a:r>
          <a:r>
            <a:rPr lang="en-US" sz="1200" b="0" i="0" baseline="0">
              <a:solidFill>
                <a:schemeClr val="dk1"/>
              </a:solidFill>
              <a:effectLst/>
              <a:latin typeface="+mn-lt"/>
              <a:ea typeface="+mn-ea"/>
              <a:cs typeface="+mn-cs"/>
            </a:rPr>
            <a:t>(Pounds of each feedstuff) </a:t>
          </a:r>
          <a:r>
            <a:rPr lang="en-US" sz="1200" b="0" baseline="0">
              <a:solidFill>
                <a:schemeClr val="dk1"/>
              </a:solidFill>
              <a:effectLst/>
              <a:latin typeface="+mn-lt"/>
              <a:ea typeface="+mn-ea"/>
              <a:cs typeface="+mn-cs"/>
            </a:rPr>
            <a:t>, then enter numbers representing the pounds of your ingredients into the yellow cells of Row 19 -- they'll be converted to percentages of the total diet in Row 20 below (</a:t>
          </a:r>
          <a:r>
            <a:rPr lang="en-US" sz="1100" b="0" baseline="0">
              <a:solidFill>
                <a:srgbClr val="FF0000"/>
              </a:solidFill>
              <a:effectLst/>
              <a:latin typeface="+mn-lt"/>
              <a:ea typeface="+mn-ea"/>
              <a:cs typeface="+mn-cs"/>
            </a:rPr>
            <a:t>Caution: feedstock analyses vary greatly, the assumed values below may not represent your source</a:t>
          </a:r>
          <a:r>
            <a:rPr lang="en-US" sz="1100" b="0" baseline="0">
              <a:solidFill>
                <a:schemeClr val="dk1"/>
              </a:solidFill>
              <a:effectLst/>
              <a:latin typeface="+mn-lt"/>
              <a:ea typeface="+mn-ea"/>
              <a:cs typeface="+mn-cs"/>
            </a:rPr>
            <a:t>).  Then a</a:t>
          </a:r>
          <a:r>
            <a:rPr lang="en-US" sz="1200" b="0" baseline="0">
              <a:solidFill>
                <a:schemeClr val="dk1"/>
              </a:solidFill>
              <a:effectLst/>
              <a:latin typeface="+mn-lt"/>
              <a:ea typeface="+mn-ea"/>
              <a:cs typeface="+mn-cs"/>
            </a:rPr>
            <a:t>djust the green columns in the resulting chart by changing proportions, and/or adding concentrated amino acids in the light blue cells in Row 19 (EAA concentrates are readily available).  </a:t>
          </a:r>
          <a:endParaRPr lang="en-US" sz="1200" b="1" baseline="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endParaRPr lang="en-US" sz="800" b="1" baseline="0"/>
        </a:p>
        <a:p>
          <a:pPr marL="0" marR="0" indent="0" defTabSz="914400" eaLnBrk="1" fontAlgn="auto" latinLnBrk="0" hangingPunct="1">
            <a:lnSpc>
              <a:spcPct val="100000"/>
            </a:lnSpc>
            <a:spcBef>
              <a:spcPts val="0"/>
            </a:spcBef>
            <a:spcAft>
              <a:spcPts val="0"/>
            </a:spcAft>
            <a:buClrTx/>
            <a:buSzTx/>
            <a:buFontTx/>
            <a:buNone/>
            <a:tabLst/>
            <a:defRPr/>
          </a:pPr>
          <a:r>
            <a:rPr lang="en-US" sz="1200" b="1">
              <a:solidFill>
                <a:srgbClr val="0070C0"/>
              </a:solidFill>
            </a:rPr>
            <a:t>The goal is to get a</a:t>
          </a:r>
          <a:r>
            <a:rPr lang="en-US" sz="1200" b="1" baseline="0">
              <a:solidFill>
                <a:srgbClr val="0070C0"/>
              </a:solidFill>
            </a:rPr>
            <a:t>ll the green columns (representing your diet) at or above the height of the suggested ratios.  If a green column is lower, it</a:t>
          </a:r>
          <a:r>
            <a:rPr lang="en-US" sz="1200" b="1">
              <a:solidFill>
                <a:srgbClr val="0070C0"/>
              </a:solidFill>
              <a:effectLst/>
              <a:latin typeface="+mn-lt"/>
              <a:ea typeface="+mn-ea"/>
              <a:cs typeface="+mn-cs"/>
            </a:rPr>
            <a:t> indicates that the diet may</a:t>
          </a:r>
          <a:r>
            <a:rPr lang="en-US" sz="1200" b="1" baseline="0">
              <a:solidFill>
                <a:srgbClr val="0070C0"/>
              </a:solidFill>
              <a:effectLst/>
              <a:latin typeface="+mn-lt"/>
              <a:ea typeface="+mn-ea"/>
              <a:cs typeface="+mn-cs"/>
            </a:rPr>
            <a:t> be</a:t>
          </a:r>
          <a:r>
            <a:rPr lang="en-US" sz="1200" b="1">
              <a:solidFill>
                <a:srgbClr val="0070C0"/>
              </a:solidFill>
              <a:effectLst/>
              <a:latin typeface="+mn-lt"/>
              <a:ea typeface="+mn-ea"/>
              <a:cs typeface="+mn-cs"/>
            </a:rPr>
            <a:t> deficient in that amino acid, and not all the leucine in the diet can be utilized.   </a:t>
          </a:r>
          <a:endParaRPr lang="en-US" sz="1200" b="1">
            <a:solidFill>
              <a:schemeClr val="tx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endParaRPr lang="en-US" sz="1200" b="1">
            <a:solidFill>
              <a:schemeClr val="tx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endParaRPr lang="en-US" sz="1200" b="1">
            <a:solidFill>
              <a:srgbClr val="0070C0"/>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endParaRPr lang="en-US" sz="1200">
            <a:solidFill>
              <a:srgbClr val="0070C0"/>
            </a:solidFill>
            <a:effectLst/>
          </a:endParaRPr>
        </a:p>
        <a:p>
          <a:endParaRPr lang="en-US" sz="1100" b="1"/>
        </a:p>
      </xdr:txBody>
    </xdr:sp>
    <xdr:clientData/>
  </xdr:twoCellAnchor>
  <xdr:twoCellAnchor>
    <xdr:from>
      <xdr:col>8</xdr:col>
      <xdr:colOff>416719</xdr:colOff>
      <xdr:row>17</xdr:row>
      <xdr:rowOff>257552</xdr:rowOff>
    </xdr:from>
    <xdr:to>
      <xdr:col>17</xdr:col>
      <xdr:colOff>428624</xdr:colOff>
      <xdr:row>19</xdr:row>
      <xdr:rowOff>178592</xdr:rowOff>
    </xdr:to>
    <xdr:sp macro="" textlink="">
      <xdr:nvSpPr>
        <xdr:cNvPr id="4" name="TextBox 3">
          <a:extLst>
            <a:ext uri="{FF2B5EF4-FFF2-40B4-BE49-F238E27FC236}">
              <a16:creationId xmlns:a16="http://schemas.microsoft.com/office/drawing/2014/main" id="{00000000-0008-0000-0000-000004000000}"/>
            </a:ext>
          </a:extLst>
        </xdr:cNvPr>
        <xdr:cNvSpPr txBox="1"/>
      </xdr:nvSpPr>
      <xdr:spPr>
        <a:xfrm>
          <a:off x="7310438" y="4710490"/>
          <a:ext cx="6476999" cy="44491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91440" tIns="0" rIns="91440" bIns="0"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1200" b="1">
              <a:solidFill>
                <a:schemeClr val="dk1"/>
              </a:solidFill>
              <a:effectLst/>
              <a:latin typeface="+mn-lt"/>
              <a:ea typeface="+mn-ea"/>
              <a:cs typeface="+mn-cs"/>
            </a:rPr>
            <a:t>If a</a:t>
          </a:r>
          <a:r>
            <a:rPr lang="en-US" sz="1200" b="1" baseline="0">
              <a:solidFill>
                <a:schemeClr val="dk1"/>
              </a:solidFill>
              <a:effectLst/>
              <a:latin typeface="+mn-lt"/>
              <a:ea typeface="+mn-ea"/>
              <a:cs typeface="+mn-cs"/>
            </a:rPr>
            <a:t> green </a:t>
          </a:r>
          <a:r>
            <a:rPr lang="en-US" sz="1200" b="1">
              <a:solidFill>
                <a:schemeClr val="dk1"/>
              </a:solidFill>
              <a:effectLst/>
              <a:latin typeface="+mn-lt"/>
              <a:ea typeface="+mn-ea"/>
              <a:cs typeface="+mn-cs"/>
            </a:rPr>
            <a:t>column is shorter than either </a:t>
          </a:r>
          <a:r>
            <a:rPr lang="en-US" sz="1200" b="1" baseline="0">
              <a:solidFill>
                <a:schemeClr val="dk1"/>
              </a:solidFill>
              <a:effectLst/>
              <a:latin typeface="+mn-lt"/>
              <a:ea typeface="+mn-ea"/>
              <a:cs typeface="+mn-cs"/>
            </a:rPr>
            <a:t>of the corresponding  target columns, that indicates that the diet </a:t>
          </a:r>
          <a:r>
            <a:rPr lang="en-US" sz="1200" b="1" i="1" baseline="0">
              <a:solidFill>
                <a:schemeClr val="dk1"/>
              </a:solidFill>
              <a:effectLst/>
              <a:latin typeface="+mn-lt"/>
              <a:ea typeface="+mn-ea"/>
              <a:cs typeface="+mn-cs"/>
            </a:rPr>
            <a:t>may be deficient in that amino acid</a:t>
          </a:r>
          <a:r>
            <a:rPr lang="en-US" sz="1200" b="1" baseline="0">
              <a:solidFill>
                <a:schemeClr val="dk1"/>
              </a:solidFill>
              <a:effectLst/>
              <a:latin typeface="+mn-lt"/>
              <a:ea typeface="+mn-ea"/>
              <a:cs typeface="+mn-cs"/>
            </a:rPr>
            <a:t>.   © Randy Oliver 2021</a:t>
          </a:r>
          <a:endParaRPr lang="en-US" sz="1200" b="1">
            <a:effectLst/>
          </a:endParaRPr>
        </a:p>
        <a:p>
          <a:pPr marL="0" marR="0" indent="0" defTabSz="914400" eaLnBrk="1" fontAlgn="auto" latinLnBrk="0" hangingPunct="1">
            <a:lnSpc>
              <a:spcPct val="100000"/>
            </a:lnSpc>
            <a:spcBef>
              <a:spcPts val="0"/>
            </a:spcBef>
            <a:spcAft>
              <a:spcPts val="0"/>
            </a:spcAft>
            <a:buClrTx/>
            <a:buSzTx/>
            <a:buFontTx/>
            <a:buNone/>
            <a:tabLst/>
            <a:defRPr/>
          </a:pPr>
          <a:endParaRPr lang="en-US">
            <a:effectLst/>
          </a:endParaRPr>
        </a:p>
        <a:p>
          <a:endParaRPr lang="en-US" sz="1100"/>
        </a:p>
      </xdr:txBody>
    </xdr:sp>
    <xdr:clientData/>
  </xdr:twoCellAnchor>
  <xdr:twoCellAnchor editAs="oneCell">
    <xdr:from>
      <xdr:col>11</xdr:col>
      <xdr:colOff>0</xdr:colOff>
      <xdr:row>59</xdr:row>
      <xdr:rowOff>0</xdr:rowOff>
    </xdr:from>
    <xdr:to>
      <xdr:col>26</xdr:col>
      <xdr:colOff>661750</xdr:colOff>
      <xdr:row>65</xdr:row>
      <xdr:rowOff>12823</xdr:rowOff>
    </xdr:to>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2"/>
        <a:stretch>
          <a:fillRect/>
        </a:stretch>
      </xdr:blipFill>
      <xdr:spPr>
        <a:xfrm>
          <a:off x="9271000" y="12982222"/>
          <a:ext cx="12239916" cy="111348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476250</xdr:colOff>
      <xdr:row>7</xdr:row>
      <xdr:rowOff>38100</xdr:rowOff>
    </xdr:from>
    <xdr:to>
      <xdr:col>8</xdr:col>
      <xdr:colOff>153050</xdr:colOff>
      <xdr:row>20</xdr:row>
      <xdr:rowOff>82761</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1085850" y="1377950"/>
          <a:ext cx="4566300" cy="2438611"/>
        </a:xfrm>
        <a:prstGeom prst="rect">
          <a:avLst/>
        </a:prstGeom>
      </xdr:spPr>
    </xdr:pic>
    <xdr:clientData/>
  </xdr:twoCellAnchor>
  <xdr:twoCellAnchor>
    <xdr:from>
      <xdr:col>12</xdr:col>
      <xdr:colOff>498474</xdr:colOff>
      <xdr:row>2</xdr:row>
      <xdr:rowOff>161925</xdr:rowOff>
    </xdr:from>
    <xdr:to>
      <xdr:col>21</xdr:col>
      <xdr:colOff>101599</xdr:colOff>
      <xdr:row>20</xdr:row>
      <xdr:rowOff>1</xdr:rowOff>
    </xdr:to>
    <xdr:graphicFrame macro="">
      <xdr:nvGraphicFramePr>
        <xdr:cNvPr id="3" name="Chart 2">
          <a:extLst>
            <a:ext uri="{FF2B5EF4-FFF2-40B4-BE49-F238E27FC236}">
              <a16:creationId xmlns:a16="http://schemas.microsoft.com/office/drawing/2014/main" id="{00000000-0008-0000-0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387350</xdr:colOff>
      <xdr:row>0</xdr:row>
      <xdr:rowOff>69850</xdr:rowOff>
    </xdr:from>
    <xdr:to>
      <xdr:col>8</xdr:col>
      <xdr:colOff>387350</xdr:colOff>
      <xdr:row>3</xdr:row>
      <xdr:rowOff>158750</xdr:rowOff>
    </xdr:to>
    <xdr:sp macro="" textlink="">
      <xdr:nvSpPr>
        <xdr:cNvPr id="4" name="TextBox 3">
          <a:extLst>
            <a:ext uri="{FF2B5EF4-FFF2-40B4-BE49-F238E27FC236}">
              <a16:creationId xmlns:a16="http://schemas.microsoft.com/office/drawing/2014/main" id="{00000000-0008-0000-0200-000004000000}"/>
            </a:ext>
          </a:extLst>
        </xdr:cNvPr>
        <xdr:cNvSpPr txBox="1"/>
      </xdr:nvSpPr>
      <xdr:spPr>
        <a:xfrm>
          <a:off x="996950" y="69850"/>
          <a:ext cx="4889500" cy="6921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rgbClr val="FF0000"/>
              </a:solidFill>
              <a:effectLst/>
              <a:latin typeface="+mn-lt"/>
              <a:ea typeface="+mn-ea"/>
              <a:cs typeface="+mn-cs"/>
            </a:rPr>
            <a:t>Note: de Groot's recommendations apply to caged newly-emerged bees.</a:t>
          </a:r>
          <a:r>
            <a:rPr lang="en-US" b="1">
              <a:solidFill>
                <a:srgbClr val="FF0000"/>
              </a:solidFill>
            </a:rPr>
            <a:t> </a:t>
          </a:r>
        </a:p>
        <a:p>
          <a:r>
            <a:rPr lang="en-US" sz="1100" b="1" i="0" u="none" strike="noStrike">
              <a:solidFill>
                <a:srgbClr val="FF0000"/>
              </a:solidFill>
              <a:effectLst/>
              <a:latin typeface="+mn-lt"/>
              <a:ea typeface="+mn-ea"/>
              <a:cs typeface="+mn-cs"/>
            </a:rPr>
            <a:t>They may not be optimal for nurse bees producing jelly to rear brood.</a:t>
          </a:r>
          <a:r>
            <a:rPr lang="en-US" b="1">
              <a:solidFill>
                <a:srgbClr val="FF0000"/>
              </a:solidFill>
            </a:rPr>
            <a:t> </a:t>
          </a:r>
        </a:p>
        <a:p>
          <a:r>
            <a:rPr lang="en-US" sz="1100" b="1">
              <a:solidFill>
                <a:srgbClr val="FF0000"/>
              </a:solidFill>
            </a:rPr>
            <a:t>As they say, more research</a:t>
          </a:r>
          <a:r>
            <a:rPr lang="en-US" sz="1100" b="1" baseline="0">
              <a:solidFill>
                <a:srgbClr val="FF0000"/>
              </a:solidFill>
            </a:rPr>
            <a:t> needed!</a:t>
          </a:r>
          <a:endParaRPr lang="en-US" sz="1100" b="1">
            <a:solidFill>
              <a:srgbClr val="FF0000"/>
            </a:solidFill>
          </a:endParaRPr>
        </a:p>
      </xdr:txBody>
    </xdr:sp>
    <xdr:clientData/>
  </xdr:twoCellAnchor>
</xdr:wsDr>
</file>

<file path=xl/drawings/drawing3.xml><?xml version="1.0" encoding="utf-8"?>
<c:userShapes xmlns:c="http://schemas.openxmlformats.org/drawingml/2006/chart">
  <cdr:relSizeAnchor xmlns:cdr="http://schemas.openxmlformats.org/drawingml/2006/chartDrawing">
    <cdr:from>
      <cdr:x>0.07798</cdr:x>
      <cdr:y>0.00705</cdr:y>
    </cdr:from>
    <cdr:to>
      <cdr:x>0.96881</cdr:x>
      <cdr:y>0.12588</cdr:y>
    </cdr:to>
    <cdr:sp macro="" textlink="">
      <cdr:nvSpPr>
        <cdr:cNvPr id="2" name="TextBox 1"/>
        <cdr:cNvSpPr txBox="1"/>
      </cdr:nvSpPr>
      <cdr:spPr>
        <a:xfrm xmlns:a="http://schemas.openxmlformats.org/drawingml/2006/main">
          <a:off x="396876" y="22225"/>
          <a:ext cx="4533900" cy="3746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algn="ctr" defTabSz="914400" rtl="0" eaLnBrk="1" fontAlgn="auto" latinLnBrk="0" hangingPunct="1">
            <a:lnSpc>
              <a:spcPct val="100000"/>
            </a:lnSpc>
            <a:spcBef>
              <a:spcPts val="0"/>
            </a:spcBef>
            <a:spcAft>
              <a:spcPts val="0"/>
            </a:spcAft>
            <a:buClrTx/>
            <a:buSzTx/>
            <a:buFontTx/>
            <a:buNone/>
            <a:tabLst/>
            <a:defRPr/>
          </a:pPr>
          <a:r>
            <a:rPr lang="en-US" sz="1400" b="1" i="0" baseline="0">
              <a:effectLst/>
              <a:latin typeface="+mn-lt"/>
              <a:ea typeface="+mn-ea"/>
              <a:cs typeface="+mn-cs"/>
            </a:rPr>
            <a:t>De Groot's suggested proportions of EAAs </a:t>
          </a:r>
          <a:endParaRPr lang="en-US" sz="1100"/>
        </a:p>
      </cdr:txBody>
    </cdr:sp>
  </cdr:relSizeAnchor>
</c:userShapes>
</file>

<file path=xl/drawings/drawing4.xml><?xml version="1.0" encoding="utf-8"?>
<xdr:wsDr xmlns:xdr="http://schemas.openxmlformats.org/drawingml/2006/spreadsheetDrawing" xmlns:a="http://schemas.openxmlformats.org/drawingml/2006/main">
  <xdr:twoCellAnchor>
    <xdr:from>
      <xdr:col>0</xdr:col>
      <xdr:colOff>190500</xdr:colOff>
      <xdr:row>0</xdr:row>
      <xdr:rowOff>0</xdr:rowOff>
    </xdr:from>
    <xdr:to>
      <xdr:col>17</xdr:col>
      <xdr:colOff>514350</xdr:colOff>
      <xdr:row>22</xdr:row>
      <xdr:rowOff>95250</xdr:rowOff>
    </xdr:to>
    <xdr:graphicFrame macro="">
      <xdr:nvGraphicFramePr>
        <xdr:cNvPr id="2" name="Chart 1">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19</xdr:col>
      <xdr:colOff>10584</xdr:colOff>
      <xdr:row>3</xdr:row>
      <xdr:rowOff>52917</xdr:rowOff>
    </xdr:from>
    <xdr:to>
      <xdr:col>25</xdr:col>
      <xdr:colOff>328083</xdr:colOff>
      <xdr:row>6</xdr:row>
      <xdr:rowOff>165263</xdr:rowOff>
    </xdr:to>
    <xdr:pic>
      <xdr:nvPicPr>
        <xdr:cNvPr id="4" name="Picture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2"/>
        <a:stretch>
          <a:fillRect/>
        </a:stretch>
      </xdr:blipFill>
      <xdr:spPr>
        <a:xfrm>
          <a:off x="11715751" y="783167"/>
          <a:ext cx="4000499" cy="683846"/>
        </a:xfrm>
        <a:prstGeom prst="rect">
          <a:avLst/>
        </a:prstGeom>
      </xdr:spPr>
    </xdr:pic>
    <xdr:clientData/>
  </xdr:twoCellAnchor>
  <xdr:twoCellAnchor editAs="oneCell">
    <xdr:from>
      <xdr:col>18</xdr:col>
      <xdr:colOff>497417</xdr:colOff>
      <xdr:row>8</xdr:row>
      <xdr:rowOff>52917</xdr:rowOff>
    </xdr:from>
    <xdr:to>
      <xdr:col>25</xdr:col>
      <xdr:colOff>254000</xdr:colOff>
      <xdr:row>16</xdr:row>
      <xdr:rowOff>174764</xdr:rowOff>
    </xdr:to>
    <xdr:pic>
      <xdr:nvPicPr>
        <xdr:cNvPr id="5" name="Picture 4">
          <a:extLst>
            <a:ext uri="{FF2B5EF4-FFF2-40B4-BE49-F238E27FC236}">
              <a16:creationId xmlns:a16="http://schemas.microsoft.com/office/drawing/2014/main" id="{00000000-0008-0000-0300-000005000000}"/>
            </a:ext>
          </a:extLst>
        </xdr:cNvPr>
        <xdr:cNvPicPr>
          <a:picLocks noChangeAspect="1"/>
        </xdr:cNvPicPr>
      </xdr:nvPicPr>
      <xdr:blipFill>
        <a:blip xmlns:r="http://schemas.openxmlformats.org/officeDocument/2006/relationships" r:embed="rId3"/>
        <a:stretch>
          <a:fillRect/>
        </a:stretch>
      </xdr:blipFill>
      <xdr:spPr>
        <a:xfrm>
          <a:off x="11567584" y="1788584"/>
          <a:ext cx="4074583" cy="1645847"/>
        </a:xfrm>
        <a:prstGeom prst="rect">
          <a:avLst/>
        </a:prstGeom>
      </xdr:spPr>
    </xdr:pic>
    <xdr:clientData/>
  </xdr:twoCellAnchor>
  <xdr:twoCellAnchor editAs="oneCell">
    <xdr:from>
      <xdr:col>23</xdr:col>
      <xdr:colOff>444500</xdr:colOff>
      <xdr:row>22</xdr:row>
      <xdr:rowOff>158750</xdr:rowOff>
    </xdr:from>
    <xdr:to>
      <xdr:col>32</xdr:col>
      <xdr:colOff>271523</xdr:colOff>
      <xdr:row>49</xdr:row>
      <xdr:rowOff>51586</xdr:rowOff>
    </xdr:to>
    <xdr:pic>
      <xdr:nvPicPr>
        <xdr:cNvPr id="7" name="Picture 6">
          <a:extLst>
            <a:ext uri="{FF2B5EF4-FFF2-40B4-BE49-F238E27FC236}">
              <a16:creationId xmlns:a16="http://schemas.microsoft.com/office/drawing/2014/main" id="{00000000-0008-0000-0300-000007000000}"/>
            </a:ext>
          </a:extLst>
        </xdr:cNvPr>
        <xdr:cNvPicPr>
          <a:picLocks noChangeAspect="1"/>
        </xdr:cNvPicPr>
      </xdr:nvPicPr>
      <xdr:blipFill>
        <a:blip xmlns:r="http://schemas.openxmlformats.org/officeDocument/2006/relationships" r:embed="rId4"/>
        <a:stretch>
          <a:fillRect/>
        </a:stretch>
      </xdr:blipFill>
      <xdr:spPr>
        <a:xfrm>
          <a:off x="14605000" y="4614333"/>
          <a:ext cx="5351523" cy="7142420"/>
        </a:xfrm>
        <a:prstGeom prst="rect">
          <a:avLst/>
        </a:prstGeom>
      </xdr:spPr>
    </xdr:pic>
    <xdr:clientData/>
  </xdr:twoCellAnchor>
  <xdr:twoCellAnchor>
    <xdr:from>
      <xdr:col>28</xdr:col>
      <xdr:colOff>486833</xdr:colOff>
      <xdr:row>23</xdr:row>
      <xdr:rowOff>84668</xdr:rowOff>
    </xdr:from>
    <xdr:to>
      <xdr:col>28</xdr:col>
      <xdr:colOff>508001</xdr:colOff>
      <xdr:row>50</xdr:row>
      <xdr:rowOff>84666</xdr:rowOff>
    </xdr:to>
    <xdr:cxnSp macro="">
      <xdr:nvCxnSpPr>
        <xdr:cNvPr id="9" name="Straight Connector 8">
          <a:extLst>
            <a:ext uri="{FF2B5EF4-FFF2-40B4-BE49-F238E27FC236}">
              <a16:creationId xmlns:a16="http://schemas.microsoft.com/office/drawing/2014/main" id="{00000000-0008-0000-0300-000009000000}"/>
            </a:ext>
          </a:extLst>
        </xdr:cNvPr>
        <xdr:cNvCxnSpPr/>
      </xdr:nvCxnSpPr>
      <xdr:spPr>
        <a:xfrm flipH="1">
          <a:off x="17716500" y="4730751"/>
          <a:ext cx="21168" cy="7249582"/>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xdr:from>
      <xdr:col>14</xdr:col>
      <xdr:colOff>241300</xdr:colOff>
      <xdr:row>18</xdr:row>
      <xdr:rowOff>57150</xdr:rowOff>
    </xdr:from>
    <xdr:to>
      <xdr:col>24</xdr:col>
      <xdr:colOff>523169</xdr:colOff>
      <xdr:row>38</xdr:row>
      <xdr:rowOff>152400</xdr:rowOff>
    </xdr:to>
    <xdr:graphicFrame macro="">
      <xdr:nvGraphicFramePr>
        <xdr:cNvPr id="2" name="Chart 1">
          <a:extLst>
            <a:ext uri="{FF2B5EF4-FFF2-40B4-BE49-F238E27FC236}">
              <a16:creationId xmlns:a16="http://schemas.microsoft.com/office/drawing/2014/main" id="{00000000-0008-0000-0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13</xdr:col>
      <xdr:colOff>450850</xdr:colOff>
      <xdr:row>3</xdr:row>
      <xdr:rowOff>44450</xdr:rowOff>
    </xdr:from>
    <xdr:to>
      <xdr:col>21</xdr:col>
      <xdr:colOff>140350</xdr:colOff>
      <xdr:row>15</xdr:row>
      <xdr:rowOff>44661</xdr:rowOff>
    </xdr:to>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a:stretch>
          <a:fillRect/>
        </a:stretch>
      </xdr:blipFill>
      <xdr:spPr>
        <a:xfrm>
          <a:off x="8407400" y="596900"/>
          <a:ext cx="4566300" cy="2438611"/>
        </a:xfrm>
        <a:prstGeom prst="rect">
          <a:avLst/>
        </a:prstGeom>
      </xdr:spPr>
    </xdr:pic>
    <xdr:clientData/>
  </xdr:twoCellAnchor>
  <xdr:twoCellAnchor>
    <xdr:from>
      <xdr:col>11</xdr:col>
      <xdr:colOff>38100</xdr:colOff>
      <xdr:row>41</xdr:row>
      <xdr:rowOff>38100</xdr:rowOff>
    </xdr:from>
    <xdr:to>
      <xdr:col>21</xdr:col>
      <xdr:colOff>300919</xdr:colOff>
      <xdr:row>59</xdr:row>
      <xdr:rowOff>86254</xdr:rowOff>
    </xdr:to>
    <xdr:graphicFrame macro="">
      <xdr:nvGraphicFramePr>
        <xdr:cNvPr id="4" name="Chart 3">
          <a:extLst>
            <a:ext uri="{FF2B5EF4-FFF2-40B4-BE49-F238E27FC236}">
              <a16:creationId xmlns:a16="http://schemas.microsoft.com/office/drawing/2014/main" id="{00000000-0008-0000-04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180975</xdr:colOff>
      <xdr:row>19</xdr:row>
      <xdr:rowOff>47625</xdr:rowOff>
    </xdr:from>
    <xdr:to>
      <xdr:col>10</xdr:col>
      <xdr:colOff>0</xdr:colOff>
      <xdr:row>24</xdr:row>
      <xdr:rowOff>114300</xdr:rowOff>
    </xdr:to>
    <xdr:sp macro="" textlink="">
      <xdr:nvSpPr>
        <xdr:cNvPr id="3" name="TextBox 2">
          <a:extLst>
            <a:ext uri="{FF2B5EF4-FFF2-40B4-BE49-F238E27FC236}">
              <a16:creationId xmlns:a16="http://schemas.microsoft.com/office/drawing/2014/main" id="{00000000-0008-0000-0700-000003000000}"/>
            </a:ext>
          </a:extLst>
        </xdr:cNvPr>
        <xdr:cNvSpPr txBox="1"/>
      </xdr:nvSpPr>
      <xdr:spPr>
        <a:xfrm>
          <a:off x="180975" y="3667125"/>
          <a:ext cx="5915025" cy="10191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t>Bull. Chem. Soc. Ethiop. 2015, 29(3), 485-490. ISSN 1011-3924 Printed in Ethiopia  2015 Chemical Society of Ethiopia DOI: http://dx.doi.org/10.4314/bcse.v29i3.16 __________ *Corresponding author. E-mail: r.balkanska@gmail.com SHORT COMMUNICATION DETERMINATION OF AMINO ACIDS AND PROTEIN CONTENT IN FRESH AND COMMERCIAL ROYAL JELLY FROM BULGARIA Ralitsa Balkanska1*and Ivanka Zhelyazkova2 </a:t>
          </a:r>
          <a:endParaRPr lang="en-US" sz="1100"/>
        </a:p>
      </xdr:txBody>
    </xdr:sp>
    <xdr:clientData/>
  </xdr:twoCellAnchor>
  <xdr:twoCellAnchor editAs="oneCell">
    <xdr:from>
      <xdr:col>0</xdr:col>
      <xdr:colOff>285750</xdr:colOff>
      <xdr:row>0</xdr:row>
      <xdr:rowOff>0</xdr:rowOff>
    </xdr:from>
    <xdr:to>
      <xdr:col>9</xdr:col>
      <xdr:colOff>417602</xdr:colOff>
      <xdr:row>18</xdr:row>
      <xdr:rowOff>140093</xdr:rowOff>
    </xdr:to>
    <xdr:pic>
      <xdr:nvPicPr>
        <xdr:cNvPr id="5" name="Picture 4">
          <a:extLst>
            <a:ext uri="{FF2B5EF4-FFF2-40B4-BE49-F238E27FC236}">
              <a16:creationId xmlns:a16="http://schemas.microsoft.com/office/drawing/2014/main" id="{00000000-0008-0000-0700-000005000000}"/>
            </a:ext>
          </a:extLst>
        </xdr:cNvPr>
        <xdr:cNvPicPr>
          <a:picLocks noChangeAspect="1"/>
        </xdr:cNvPicPr>
      </xdr:nvPicPr>
      <xdr:blipFill>
        <a:blip xmlns:r="http://schemas.openxmlformats.org/officeDocument/2006/relationships" r:embed="rId1"/>
        <a:stretch>
          <a:fillRect/>
        </a:stretch>
      </xdr:blipFill>
      <xdr:spPr>
        <a:xfrm>
          <a:off x="285750" y="0"/>
          <a:ext cx="5618252" cy="3569093"/>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5</xdr:col>
      <xdr:colOff>0</xdr:colOff>
      <xdr:row>24</xdr:row>
      <xdr:rowOff>0</xdr:rowOff>
    </xdr:from>
    <xdr:to>
      <xdr:col>9</xdr:col>
      <xdr:colOff>406728</xdr:colOff>
      <xdr:row>59</xdr:row>
      <xdr:rowOff>26125</xdr:rowOff>
    </xdr:to>
    <xdr:pic>
      <xdr:nvPicPr>
        <xdr:cNvPr id="3" name="Picture 2">
          <a:extLst>
            <a:ext uri="{FF2B5EF4-FFF2-40B4-BE49-F238E27FC236}">
              <a16:creationId xmlns:a16="http://schemas.microsoft.com/office/drawing/2014/main" id="{00000000-0008-0000-0800-000003000000}"/>
            </a:ext>
          </a:extLst>
        </xdr:cNvPr>
        <xdr:cNvPicPr>
          <a:picLocks noChangeAspect="1"/>
        </xdr:cNvPicPr>
      </xdr:nvPicPr>
      <xdr:blipFill>
        <a:blip xmlns:r="http://schemas.openxmlformats.org/officeDocument/2006/relationships" r:embed="rId1"/>
        <a:stretch>
          <a:fillRect/>
        </a:stretch>
      </xdr:blipFill>
      <xdr:spPr>
        <a:xfrm>
          <a:off x="3217333" y="9520767"/>
          <a:ext cx="2980595" cy="657932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hyperlink" Target="https://www.feedtables.com/" TargetMode="Externa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9.xml.rels><?xml version="1.0" encoding="UTF-8" standalone="yes"?>
<Relationships xmlns="http://schemas.openxmlformats.org/package/2006/relationships"><Relationship Id="rId8" Type="http://schemas.openxmlformats.org/officeDocument/2006/relationships/hyperlink" Target="https://www.feedtables.com/content/valine" TargetMode="External"/><Relationship Id="rId13" Type="http://schemas.openxmlformats.org/officeDocument/2006/relationships/hyperlink" Target="https://www.feedtables.com/content/histidine" TargetMode="External"/><Relationship Id="rId18" Type="http://schemas.openxmlformats.org/officeDocument/2006/relationships/hyperlink" Target="https://www.feedtables.com/content/glycine" TargetMode="External"/><Relationship Id="rId3" Type="http://schemas.openxmlformats.org/officeDocument/2006/relationships/hyperlink" Target="https://www.feedtables.com/content/methionine" TargetMode="External"/><Relationship Id="rId21" Type="http://schemas.openxmlformats.org/officeDocument/2006/relationships/printerSettings" Target="../printerSettings/printerSettings3.bin"/><Relationship Id="rId7" Type="http://schemas.openxmlformats.org/officeDocument/2006/relationships/hyperlink" Target="https://www.feedtables.com/content/isoleucine" TargetMode="External"/><Relationship Id="rId12" Type="http://schemas.openxmlformats.org/officeDocument/2006/relationships/hyperlink" Target="https://www.feedtables.com/content/phenylalanine-tyrosine" TargetMode="External"/><Relationship Id="rId17" Type="http://schemas.openxmlformats.org/officeDocument/2006/relationships/hyperlink" Target="https://www.feedtables.com/content/glutamic-acid" TargetMode="External"/><Relationship Id="rId2" Type="http://schemas.openxmlformats.org/officeDocument/2006/relationships/hyperlink" Target="https://www.feedtables.com/content/threonine" TargetMode="External"/><Relationship Id="rId16" Type="http://schemas.openxmlformats.org/officeDocument/2006/relationships/hyperlink" Target="https://www.feedtables.com/content/aspartic-acid" TargetMode="External"/><Relationship Id="rId20" Type="http://schemas.openxmlformats.org/officeDocument/2006/relationships/hyperlink" Target="https://www.feedtables.com/content/proline" TargetMode="External"/><Relationship Id="rId1" Type="http://schemas.openxmlformats.org/officeDocument/2006/relationships/hyperlink" Target="https://www.feedtables.com/content/lysine" TargetMode="External"/><Relationship Id="rId6" Type="http://schemas.openxmlformats.org/officeDocument/2006/relationships/hyperlink" Target="https://www.feedtables.com/content/tryptophan" TargetMode="External"/><Relationship Id="rId11" Type="http://schemas.openxmlformats.org/officeDocument/2006/relationships/hyperlink" Target="https://www.feedtables.com/content/tyrosine" TargetMode="External"/><Relationship Id="rId5" Type="http://schemas.openxmlformats.org/officeDocument/2006/relationships/hyperlink" Target="https://www.feedtables.com/content/methionine-cystine" TargetMode="External"/><Relationship Id="rId15" Type="http://schemas.openxmlformats.org/officeDocument/2006/relationships/hyperlink" Target="https://www.feedtables.com/content/alanine" TargetMode="External"/><Relationship Id="rId10" Type="http://schemas.openxmlformats.org/officeDocument/2006/relationships/hyperlink" Target="https://www.feedtables.com/content/phenylalanine" TargetMode="External"/><Relationship Id="rId19" Type="http://schemas.openxmlformats.org/officeDocument/2006/relationships/hyperlink" Target="https://www.feedtables.com/content/serine" TargetMode="External"/><Relationship Id="rId4" Type="http://schemas.openxmlformats.org/officeDocument/2006/relationships/hyperlink" Target="https://www.feedtables.com/content/cystine" TargetMode="External"/><Relationship Id="rId9" Type="http://schemas.openxmlformats.org/officeDocument/2006/relationships/hyperlink" Target="https://www.feedtables.com/content/leucine" TargetMode="External"/><Relationship Id="rId14" Type="http://schemas.openxmlformats.org/officeDocument/2006/relationships/hyperlink" Target="https://www.feedtables.com/content/arginine" TargetMode="External"/><Relationship Id="rId22"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78"/>
  <sheetViews>
    <sheetView showGridLines="0" tabSelected="1" zoomScale="80" zoomScaleNormal="80" workbookViewId="0">
      <selection activeCell="AE10" sqref="AE10"/>
    </sheetView>
  </sheetViews>
  <sheetFormatPr defaultColWidth="9.140625" defaultRowHeight="15"/>
  <cols>
    <col min="1" max="1" width="15.42578125" style="8" bestFit="1" customWidth="1"/>
    <col min="2" max="2" width="22.7109375" customWidth="1"/>
    <col min="3" max="4" width="10.7109375" style="1" customWidth="1"/>
    <col min="5" max="5" width="11.7109375" style="1" customWidth="1"/>
    <col min="6" max="8" width="10.7109375" style="1" customWidth="1"/>
    <col min="9" max="9" width="11.28515625" style="1" bestFit="1" customWidth="1"/>
    <col min="10" max="28" width="10.7109375" style="1" customWidth="1"/>
    <col min="29" max="29" width="11.42578125" style="1" customWidth="1"/>
    <col min="30" max="32" width="10.7109375" style="1" customWidth="1"/>
    <col min="33" max="33" width="15.7109375" style="1" customWidth="1"/>
    <col min="34" max="34" width="14.5703125" style="1" customWidth="1"/>
    <col min="35" max="36" width="12.7109375" customWidth="1"/>
    <col min="37" max="37" width="10.5703125" customWidth="1"/>
    <col min="38" max="38" width="12.5703125" customWidth="1"/>
  </cols>
  <sheetData>
    <row r="1" spans="3:34" ht="21" customHeight="1"/>
    <row r="2" spans="3:34" ht="21" customHeight="1"/>
    <row r="3" spans="3:34" ht="21" customHeight="1">
      <c r="S3" s="110"/>
      <c r="T3" s="111"/>
      <c r="U3" s="111"/>
      <c r="V3" s="111"/>
      <c r="W3" s="111"/>
      <c r="X3" s="111"/>
      <c r="Y3" s="111"/>
    </row>
    <row r="4" spans="3:34" ht="21" customHeight="1">
      <c r="S4" s="181" t="s">
        <v>265</v>
      </c>
      <c r="T4" s="182"/>
      <c r="U4" s="182"/>
      <c r="V4" s="182"/>
      <c r="W4" s="182"/>
      <c r="X4" s="182"/>
      <c r="Y4" s="182"/>
      <c r="Z4" s="182"/>
      <c r="AA4" s="183"/>
    </row>
    <row r="5" spans="3:34" ht="21" customHeight="1">
      <c r="S5" s="184"/>
      <c r="T5" s="185"/>
      <c r="U5" s="185"/>
      <c r="V5" s="185"/>
      <c r="W5" s="185"/>
      <c r="X5" s="185"/>
      <c r="Y5" s="185"/>
      <c r="Z5" s="185"/>
      <c r="AA5" s="186"/>
    </row>
    <row r="6" spans="3:34" ht="21" customHeight="1">
      <c r="S6" s="187"/>
      <c r="T6" s="188"/>
      <c r="U6" s="188"/>
      <c r="V6" s="188"/>
      <c r="W6" s="188"/>
      <c r="X6" s="188"/>
      <c r="Y6" s="188"/>
      <c r="Z6" s="188"/>
      <c r="AA6" s="189"/>
    </row>
    <row r="7" spans="3:34" ht="21" customHeight="1">
      <c r="S7" s="191" t="s">
        <v>268</v>
      </c>
      <c r="T7" s="191"/>
      <c r="U7" s="135">
        <f>AH22</f>
        <v>0.12496962332928312</v>
      </c>
      <c r="V7" s="161" t="s">
        <v>261</v>
      </c>
      <c r="W7" s="161"/>
      <c r="X7" s="161"/>
      <c r="Y7" s="161"/>
      <c r="Z7" s="161"/>
      <c r="AA7" s="179">
        <f>AM22</f>
        <v>0.50665024630541877</v>
      </c>
    </row>
    <row r="8" spans="3:34" ht="21" customHeight="1"/>
    <row r="9" spans="3:34" ht="21" customHeight="1">
      <c r="S9" s="180" t="s">
        <v>266</v>
      </c>
      <c r="T9" s="174"/>
      <c r="U9" s="174"/>
      <c r="V9" s="174"/>
      <c r="W9" s="174"/>
      <c r="X9" s="174"/>
      <c r="Y9" s="174"/>
      <c r="Z9" s="174"/>
      <c r="AA9" s="175"/>
    </row>
    <row r="10" spans="3:34" ht="21" customHeight="1">
      <c r="S10" s="176"/>
      <c r="T10" s="177"/>
      <c r="U10" s="177"/>
      <c r="V10" s="177"/>
      <c r="W10" s="177"/>
      <c r="X10" s="177"/>
      <c r="Y10" s="177"/>
      <c r="Z10" s="177"/>
      <c r="AA10" s="178"/>
    </row>
    <row r="11" spans="3:34" ht="21" customHeight="1">
      <c r="S11" s="192" t="s">
        <v>268</v>
      </c>
      <c r="T11" s="192"/>
      <c r="U11" s="136">
        <f>AJ25</f>
        <v>0.48595041322314048</v>
      </c>
      <c r="V11" s="173" t="s">
        <v>168</v>
      </c>
      <c r="W11" s="173"/>
      <c r="X11" s="173"/>
      <c r="Y11" s="173"/>
      <c r="Z11" s="173"/>
      <c r="AA11" s="173"/>
    </row>
    <row r="12" spans="3:34" ht="21" customHeight="1"/>
    <row r="13" spans="3:34" ht="21" customHeight="1">
      <c r="S13" s="172" t="s">
        <v>267</v>
      </c>
      <c r="T13" s="172"/>
      <c r="U13" s="172"/>
      <c r="V13" s="172"/>
      <c r="W13" s="172"/>
      <c r="X13" s="172"/>
      <c r="Y13" s="172"/>
      <c r="Z13" s="172"/>
      <c r="AA13" s="172"/>
    </row>
    <row r="14" spans="3:34" ht="21" customHeight="1">
      <c r="S14" s="193" t="s">
        <v>268</v>
      </c>
      <c r="T14" s="193"/>
      <c r="U14" s="136">
        <f>AE24</f>
        <v>0.48602673147023084</v>
      </c>
      <c r="V14" s="190" t="s">
        <v>270</v>
      </c>
      <c r="W14" s="190"/>
      <c r="X14" s="190"/>
      <c r="Y14" s="190"/>
      <c r="Z14" s="190"/>
      <c r="AA14" s="190"/>
    </row>
    <row r="15" spans="3:34" ht="21" customHeight="1"/>
    <row r="16" spans="3:34" ht="21" customHeight="1">
      <c r="C16"/>
      <c r="D16"/>
      <c r="S16" s="173" t="s">
        <v>271</v>
      </c>
      <c r="T16" s="173"/>
      <c r="U16" s="173"/>
      <c r="V16" s="173"/>
      <c r="W16" s="173"/>
      <c r="X16" s="173"/>
      <c r="Y16" s="173"/>
      <c r="Z16" s="173"/>
      <c r="AA16" s="173"/>
      <c r="AB16" s="173"/>
      <c r="AC16" s="173"/>
      <c r="AD16" s="173"/>
      <c r="AE16" s="173"/>
      <c r="AF16" s="173"/>
      <c r="AG16" s="173"/>
      <c r="AH16"/>
    </row>
    <row r="17" spans="1:39" ht="21" customHeight="1">
      <c r="C17"/>
      <c r="D17"/>
      <c r="S17" s="173"/>
      <c r="T17" s="173"/>
      <c r="U17" s="173"/>
      <c r="V17" s="173"/>
      <c r="W17" s="173"/>
      <c r="X17" s="173"/>
      <c r="Y17" s="173"/>
      <c r="Z17" s="173"/>
      <c r="AA17" s="173"/>
      <c r="AB17" s="173"/>
      <c r="AC17" s="173"/>
      <c r="AD17" s="173"/>
      <c r="AE17" s="173"/>
      <c r="AF17" s="173"/>
      <c r="AG17" s="173"/>
      <c r="AH17"/>
    </row>
    <row r="18" spans="1:39" ht="21" customHeight="1">
      <c r="C18"/>
      <c r="D18"/>
      <c r="S18" s="173"/>
      <c r="T18" s="173"/>
      <c r="U18" s="173"/>
      <c r="V18" s="173"/>
      <c r="W18" s="173"/>
      <c r="X18" s="173"/>
      <c r="Y18" s="173"/>
      <c r="Z18" s="173"/>
      <c r="AA18" s="173"/>
      <c r="AB18" s="173"/>
      <c r="AC18" s="173"/>
      <c r="AD18" s="173"/>
      <c r="AE18" s="173"/>
      <c r="AF18" s="173"/>
      <c r="AG18" s="173"/>
      <c r="AH18"/>
    </row>
    <row r="19" spans="1:39" ht="21" customHeight="1">
      <c r="C19"/>
      <c r="D19"/>
      <c r="S19" s="193" t="s">
        <v>268</v>
      </c>
      <c r="T19" s="193"/>
      <c r="U19" s="136">
        <f>AG24</f>
        <v>2.4301336573511544E-2</v>
      </c>
      <c r="V19" s="190" t="s">
        <v>269</v>
      </c>
      <c r="W19" s="190"/>
      <c r="X19" s="190"/>
      <c r="Y19" s="190"/>
      <c r="Z19" s="190"/>
      <c r="AA19" s="190"/>
      <c r="AB19"/>
      <c r="AC19"/>
      <c r="AD19"/>
      <c r="AE19"/>
      <c r="AF19"/>
      <c r="AG19"/>
      <c r="AH19"/>
    </row>
    <row r="20" spans="1:39" ht="21" customHeight="1">
      <c r="C20"/>
      <c r="D20"/>
      <c r="S20"/>
      <c r="T20"/>
      <c r="U20"/>
      <c r="V20"/>
      <c r="W20"/>
      <c r="X20"/>
      <c r="Y20"/>
      <c r="Z20"/>
      <c r="AA20"/>
      <c r="AB20"/>
      <c r="AC20"/>
      <c r="AD20"/>
      <c r="AE20"/>
      <c r="AF20"/>
      <c r="AG20"/>
      <c r="AH20"/>
    </row>
    <row r="21" spans="1:39" ht="21" customHeight="1">
      <c r="A21"/>
      <c r="C21" s="164" t="s">
        <v>262</v>
      </c>
      <c r="D21" s="164"/>
      <c r="E21" s="164"/>
      <c r="F21" s="164"/>
      <c r="G21" s="164"/>
      <c r="H21" s="164"/>
      <c r="I21" s="164"/>
      <c r="J21" s="164"/>
      <c r="K21" s="164"/>
      <c r="L21" s="164"/>
      <c r="M21" s="164"/>
      <c r="N21" s="164"/>
      <c r="O21" s="164"/>
      <c r="P21" s="164"/>
      <c r="Q21" s="164"/>
      <c r="R21" s="164"/>
      <c r="S21" s="164"/>
      <c r="T21" s="164"/>
      <c r="U21" s="164"/>
      <c r="V21" s="164"/>
      <c r="W21" s="165" t="s">
        <v>165</v>
      </c>
      <c r="X21" s="165"/>
      <c r="Y21" s="165"/>
      <c r="Z21" s="165"/>
      <c r="AA21" s="165"/>
      <c r="AB21" s="165"/>
      <c r="AC21" s="165"/>
      <c r="AD21" s="165"/>
      <c r="AE21" s="163" t="s">
        <v>263</v>
      </c>
      <c r="AF21" s="163"/>
      <c r="AG21" s="163"/>
    </row>
    <row r="22" spans="1:39" ht="21">
      <c r="A22" s="162" t="s">
        <v>264</v>
      </c>
      <c r="B22" s="162"/>
      <c r="C22" s="140"/>
      <c r="D22" s="140"/>
      <c r="E22" s="141"/>
      <c r="F22" s="141">
        <v>75</v>
      </c>
      <c r="G22" s="141"/>
      <c r="H22" s="141"/>
      <c r="I22" s="141">
        <v>25</v>
      </c>
      <c r="J22" s="141"/>
      <c r="K22" s="141"/>
      <c r="L22" s="141"/>
      <c r="M22" s="141"/>
      <c r="N22" s="141"/>
      <c r="O22" s="141"/>
      <c r="P22" s="141"/>
      <c r="Q22" s="141"/>
      <c r="R22" s="141"/>
      <c r="S22" s="141"/>
      <c r="T22" s="141"/>
      <c r="U22" s="141"/>
      <c r="V22" s="141"/>
      <c r="W22" s="139"/>
      <c r="X22" s="139"/>
      <c r="Y22" s="139"/>
      <c r="Z22" s="139">
        <v>0.6</v>
      </c>
      <c r="AA22" s="139"/>
      <c r="AB22" s="139">
        <v>0.4</v>
      </c>
      <c r="AC22" s="139"/>
      <c r="AD22" s="139">
        <v>0.5</v>
      </c>
      <c r="AE22" s="147">
        <v>70</v>
      </c>
      <c r="AF22" s="147">
        <v>30</v>
      </c>
      <c r="AG22" s="147">
        <v>10</v>
      </c>
      <c r="AH22" s="132">
        <f>AH25/AH23</f>
        <v>0.12496962332928312</v>
      </c>
      <c r="AI22" s="161" t="s">
        <v>260</v>
      </c>
      <c r="AJ22" s="161"/>
      <c r="AK22" s="161"/>
      <c r="AL22" s="161"/>
      <c r="AM22" s="132">
        <f>AH25/SUM(C23:AD23)</f>
        <v>0.50665024630541877</v>
      </c>
    </row>
    <row r="23" spans="1:39" s="29" customFormat="1" ht="23.25">
      <c r="A23" s="157" t="s">
        <v>40</v>
      </c>
      <c r="B23" s="158"/>
      <c r="C23" s="84"/>
      <c r="D23" s="26"/>
      <c r="E23" s="142"/>
      <c r="F23" s="137">
        <v>75</v>
      </c>
      <c r="G23" s="137"/>
      <c r="H23" s="137"/>
      <c r="I23" s="137">
        <v>25</v>
      </c>
      <c r="J23" s="137"/>
      <c r="K23" s="137"/>
      <c r="L23" s="137"/>
      <c r="M23" s="137"/>
      <c r="N23" s="137"/>
      <c r="O23" s="137"/>
      <c r="P23" s="137"/>
      <c r="Q23" s="137"/>
      <c r="R23" s="137"/>
      <c r="S23" s="137"/>
      <c r="T23" s="137"/>
      <c r="U23" s="137"/>
      <c r="V23" s="137"/>
      <c r="W23" s="146"/>
      <c r="X23" s="146"/>
      <c r="Y23" s="146"/>
      <c r="Z23" s="146">
        <v>0.6</v>
      </c>
      <c r="AA23" s="146"/>
      <c r="AB23" s="146">
        <v>0.4</v>
      </c>
      <c r="AC23" s="146"/>
      <c r="AD23" s="146">
        <v>0.5</v>
      </c>
      <c r="AE23" s="144">
        <v>200</v>
      </c>
      <c r="AF23" s="144">
        <v>100</v>
      </c>
      <c r="AG23" s="144">
        <v>10</v>
      </c>
      <c r="AH23" s="138">
        <f>SUM(C23:AG23)</f>
        <v>411.5</v>
      </c>
      <c r="AI23" s="133" t="s">
        <v>257</v>
      </c>
      <c r="AJ23" s="134"/>
    </row>
    <row r="24" spans="1:39" s="27" customFormat="1" ht="21">
      <c r="A24" s="155" t="s">
        <v>251</v>
      </c>
      <c r="B24" s="156"/>
      <c r="C24" s="123" t="str">
        <f t="shared" ref="C24:E24" si="0">IF(C23&lt;0.0001,"",((C23/$AH23)))</f>
        <v/>
      </c>
      <c r="D24" s="123" t="str">
        <f t="shared" si="0"/>
        <v/>
      </c>
      <c r="E24" s="123" t="str">
        <f t="shared" si="0"/>
        <v/>
      </c>
      <c r="F24" s="123">
        <f>IF(F23&lt;0.0001,"",((F23/$AH23)))</f>
        <v>0.18226002430133659</v>
      </c>
      <c r="G24" s="123" t="str">
        <f t="shared" ref="G24" si="1">IF(G23&lt;0.0001,"",((G23/$AH23)))</f>
        <v/>
      </c>
      <c r="H24" s="123" t="str">
        <f t="shared" ref="H24" si="2">IF(H23&lt;0.0001,"",((H23/$AH23)))</f>
        <v/>
      </c>
      <c r="I24" s="123">
        <f t="shared" ref="I24:J24" si="3">IF(I23&lt;0.0001,"",((I23/$AH23)))</f>
        <v>6.0753341433778855E-2</v>
      </c>
      <c r="J24" s="123" t="str">
        <f t="shared" si="3"/>
        <v/>
      </c>
      <c r="K24" s="123" t="str">
        <f t="shared" ref="K24" si="4">IF(K23&lt;0.0001,"",((K23/$AH23)))</f>
        <v/>
      </c>
      <c r="L24" s="123" t="str">
        <f t="shared" ref="L24" si="5">IF(L23&lt;0.0001,"",((L23/$AH23)))</f>
        <v/>
      </c>
      <c r="M24" s="123" t="str">
        <f t="shared" ref="M24:N24" si="6">IF(M23&lt;0.0001,"",((M23/$AH23)))</f>
        <v/>
      </c>
      <c r="N24" s="123" t="str">
        <f t="shared" si="6"/>
        <v/>
      </c>
      <c r="O24" s="123" t="str">
        <f t="shared" ref="O24" si="7">IF(O23&lt;0.0001,"",((O23/$AH23)))</f>
        <v/>
      </c>
      <c r="P24" s="123" t="str">
        <f t="shared" ref="P24" si="8">IF(P23&lt;0.0001,"",((P23/$AH23)))</f>
        <v/>
      </c>
      <c r="Q24" s="123" t="str">
        <f t="shared" ref="Q24:R24" si="9">IF(Q23&lt;0.0001,"",((Q23/$AH23)))</f>
        <v/>
      </c>
      <c r="R24" s="123" t="str">
        <f t="shared" si="9"/>
        <v/>
      </c>
      <c r="S24" s="123" t="str">
        <f t="shared" ref="S24" si="10">IF(S23&lt;0.0001,"",((S23/$AH23)))</f>
        <v/>
      </c>
      <c r="T24" s="123" t="str">
        <f t="shared" ref="T24" si="11">IF(T23&lt;0.0001,"",((T23/$AH23)))</f>
        <v/>
      </c>
      <c r="U24" s="123" t="str">
        <f t="shared" ref="U24:V24" si="12">IF(U23&lt;0.0001,"",((U23/$AH23)))</f>
        <v/>
      </c>
      <c r="V24" s="123" t="str">
        <f t="shared" si="12"/>
        <v/>
      </c>
      <c r="W24" s="123" t="str">
        <f t="shared" ref="W24" si="13">IF(W23&lt;0.0001,"",((W23/$AH23)))</f>
        <v/>
      </c>
      <c r="X24" s="123" t="str">
        <f t="shared" ref="X24" si="14">IF(X23&lt;0.0001,"",((X23/$AH23)))</f>
        <v/>
      </c>
      <c r="Y24" s="123" t="str">
        <f t="shared" ref="Y24:Z24" si="15">IF(Y23&lt;0.0001,"",((Y23/$AH23)))</f>
        <v/>
      </c>
      <c r="Z24" s="131">
        <f t="shared" si="15"/>
        <v>1.4580801944106925E-3</v>
      </c>
      <c r="AA24" s="131" t="str">
        <f t="shared" ref="AA24" si="16">IF(AA23&lt;0.0001,"",((AA23/$AH23)))</f>
        <v/>
      </c>
      <c r="AB24" s="131">
        <f t="shared" ref="AB24" si="17">IF(AB23&lt;0.0001,"",((AB23/$AH23)))</f>
        <v>9.7205346294046175E-4</v>
      </c>
      <c r="AC24" s="131" t="str">
        <f t="shared" ref="AC24:AD24" si="18">IF(AC23&lt;0.0001,"",((AC23/$AH23)))</f>
        <v/>
      </c>
      <c r="AD24" s="131">
        <f t="shared" si="18"/>
        <v>1.215066828675577E-3</v>
      </c>
      <c r="AE24" s="123">
        <f t="shared" ref="AE24" si="19">IF(AE23&lt;0.0001,"",((AE23/$AH23)))</f>
        <v>0.48602673147023084</v>
      </c>
      <c r="AF24" s="123">
        <f t="shared" ref="AF24" si="20">IF(AF23&lt;0.0001,"",((AF23/$AH23)))</f>
        <v>0.24301336573511542</v>
      </c>
      <c r="AG24" s="123">
        <f t="shared" ref="AG24" si="21">IF(AG23&lt;0.0001,"",((AG23/$AH23)))</f>
        <v>2.4301336573511544E-2</v>
      </c>
      <c r="AH24" s="125">
        <f>SUM(C24:AG24)</f>
        <v>1</v>
      </c>
      <c r="AI24" s="36" t="s">
        <v>252</v>
      </c>
    </row>
    <row r="25" spans="1:39" s="27" customFormat="1" ht="21">
      <c r="A25" s="155" t="s">
        <v>254</v>
      </c>
      <c r="B25" s="156"/>
      <c r="C25" s="124" t="str">
        <f t="shared" ref="C25:AG25" si="22">IF(C23="","",C23*C28)</f>
        <v/>
      </c>
      <c r="D25" s="124" t="str">
        <f t="shared" si="22"/>
        <v/>
      </c>
      <c r="E25" s="124" t="str">
        <f t="shared" si="22"/>
        <v/>
      </c>
      <c r="F25" s="124">
        <f t="shared" si="22"/>
        <v>37.5</v>
      </c>
      <c r="G25" s="124" t="str">
        <f t="shared" si="22"/>
        <v/>
      </c>
      <c r="H25" s="124" t="str">
        <f t="shared" si="22"/>
        <v/>
      </c>
      <c r="I25" s="124">
        <f t="shared" si="22"/>
        <v>12.5</v>
      </c>
      <c r="J25" s="124" t="str">
        <f t="shared" si="22"/>
        <v/>
      </c>
      <c r="K25" s="124" t="str">
        <f t="shared" si="22"/>
        <v/>
      </c>
      <c r="L25" s="124" t="str">
        <f t="shared" si="22"/>
        <v/>
      </c>
      <c r="M25" s="124" t="str">
        <f t="shared" si="22"/>
        <v/>
      </c>
      <c r="N25" s="124" t="str">
        <f t="shared" si="22"/>
        <v/>
      </c>
      <c r="O25" s="124" t="str">
        <f t="shared" si="22"/>
        <v/>
      </c>
      <c r="P25" s="124" t="str">
        <f t="shared" si="22"/>
        <v/>
      </c>
      <c r="Q25" s="124" t="str">
        <f t="shared" si="22"/>
        <v/>
      </c>
      <c r="R25" s="124" t="str">
        <f t="shared" si="22"/>
        <v/>
      </c>
      <c r="S25" s="124" t="str">
        <f t="shared" si="22"/>
        <v/>
      </c>
      <c r="T25" s="124" t="str">
        <f t="shared" si="22"/>
        <v/>
      </c>
      <c r="U25" s="124" t="str">
        <f t="shared" si="22"/>
        <v/>
      </c>
      <c r="V25" s="124" t="str">
        <f t="shared" si="22"/>
        <v/>
      </c>
      <c r="W25" s="124" t="str">
        <f t="shared" si="22"/>
        <v/>
      </c>
      <c r="X25" s="124" t="str">
        <f t="shared" si="22"/>
        <v/>
      </c>
      <c r="Y25" s="124" t="str">
        <f t="shared" si="22"/>
        <v/>
      </c>
      <c r="Z25" s="124">
        <f t="shared" si="22"/>
        <v>0.56999999999999995</v>
      </c>
      <c r="AA25" s="124" t="str">
        <f t="shared" si="22"/>
        <v/>
      </c>
      <c r="AB25" s="124">
        <f t="shared" si="22"/>
        <v>0.38</v>
      </c>
      <c r="AC25" s="124" t="str">
        <f t="shared" si="22"/>
        <v/>
      </c>
      <c r="AD25" s="124">
        <f t="shared" si="22"/>
        <v>0.47499999999999998</v>
      </c>
      <c r="AE25" s="124">
        <f t="shared" si="22"/>
        <v>0</v>
      </c>
      <c r="AF25" s="124">
        <f t="shared" si="22"/>
        <v>0</v>
      </c>
      <c r="AG25" s="124">
        <f t="shared" si="22"/>
        <v>0</v>
      </c>
      <c r="AH25" s="126">
        <f>SUM(C25:AG25)</f>
        <v>51.425000000000004</v>
      </c>
      <c r="AI25" s="36" t="s">
        <v>253</v>
      </c>
      <c r="AJ25" s="128">
        <f>AH26/AH25</f>
        <v>0.48595041322314048</v>
      </c>
      <c r="AK25" s="36" t="s">
        <v>258</v>
      </c>
    </row>
    <row r="26" spans="1:39" s="27" customFormat="1" ht="21">
      <c r="A26" s="155" t="s">
        <v>255</v>
      </c>
      <c r="B26" s="156"/>
      <c r="C26" s="124" t="str">
        <f t="shared" ref="C26:AG26" si="23">IF(C23="","",C23*C39)</f>
        <v/>
      </c>
      <c r="D26" s="124" t="str">
        <f t="shared" si="23"/>
        <v/>
      </c>
      <c r="E26" s="124" t="str">
        <f t="shared" si="23"/>
        <v/>
      </c>
      <c r="F26" s="124">
        <f t="shared" si="23"/>
        <v>19.574999999999999</v>
      </c>
      <c r="G26" s="124" t="str">
        <f t="shared" si="23"/>
        <v/>
      </c>
      <c r="H26" s="124" t="str">
        <f t="shared" si="23"/>
        <v/>
      </c>
      <c r="I26" s="124">
        <f t="shared" si="23"/>
        <v>3.9900000000000007</v>
      </c>
      <c r="J26" s="124" t="str">
        <f t="shared" si="23"/>
        <v/>
      </c>
      <c r="K26" s="124" t="str">
        <f t="shared" si="23"/>
        <v/>
      </c>
      <c r="L26" s="124" t="str">
        <f t="shared" si="23"/>
        <v/>
      </c>
      <c r="M26" s="124" t="str">
        <f t="shared" si="23"/>
        <v/>
      </c>
      <c r="N26" s="124" t="str">
        <f t="shared" si="23"/>
        <v/>
      </c>
      <c r="O26" s="124" t="str">
        <f t="shared" si="23"/>
        <v/>
      </c>
      <c r="P26" s="124" t="str">
        <f t="shared" si="23"/>
        <v/>
      </c>
      <c r="Q26" s="124" t="str">
        <f t="shared" si="23"/>
        <v/>
      </c>
      <c r="R26" s="124" t="str">
        <f t="shared" si="23"/>
        <v/>
      </c>
      <c r="S26" s="124" t="str">
        <f t="shared" si="23"/>
        <v/>
      </c>
      <c r="T26" s="124" t="str">
        <f t="shared" si="23"/>
        <v/>
      </c>
      <c r="U26" s="124" t="str">
        <f t="shared" si="23"/>
        <v/>
      </c>
      <c r="V26" s="124" t="str">
        <f t="shared" si="23"/>
        <v/>
      </c>
      <c r="W26" s="124" t="str">
        <f t="shared" si="23"/>
        <v/>
      </c>
      <c r="X26" s="124" t="str">
        <f t="shared" si="23"/>
        <v/>
      </c>
      <c r="Y26" s="124" t="str">
        <f t="shared" si="23"/>
        <v/>
      </c>
      <c r="Z26" s="124">
        <f t="shared" si="23"/>
        <v>0.56999999999999995</v>
      </c>
      <c r="AA26" s="124" t="str">
        <f t="shared" si="23"/>
        <v/>
      </c>
      <c r="AB26" s="124">
        <f t="shared" si="23"/>
        <v>0.38</v>
      </c>
      <c r="AC26" s="124" t="str">
        <f t="shared" si="23"/>
        <v/>
      </c>
      <c r="AD26" s="124">
        <f t="shared" si="23"/>
        <v>0.47499999999999998</v>
      </c>
      <c r="AE26" s="124">
        <f t="shared" si="23"/>
        <v>0</v>
      </c>
      <c r="AF26" s="124">
        <f t="shared" si="23"/>
        <v>0</v>
      </c>
      <c r="AG26" s="124">
        <f t="shared" si="23"/>
        <v>0</v>
      </c>
      <c r="AH26" s="126">
        <f>SUM(C26:AG26)</f>
        <v>24.990000000000002</v>
      </c>
      <c r="AI26" s="36" t="s">
        <v>256</v>
      </c>
      <c r="AJ26" s="159" t="s">
        <v>94</v>
      </c>
      <c r="AK26" s="160"/>
    </row>
    <row r="27" spans="1:39" s="4" customFormat="1" ht="60">
      <c r="A27" s="113" t="s">
        <v>0</v>
      </c>
      <c r="B27" s="40" t="s">
        <v>28</v>
      </c>
      <c r="C27" s="41" t="s">
        <v>25</v>
      </c>
      <c r="D27" s="145" t="s">
        <v>95</v>
      </c>
      <c r="E27" s="32" t="s">
        <v>29</v>
      </c>
      <c r="F27" s="42" t="s">
        <v>21</v>
      </c>
      <c r="G27" s="43" t="s">
        <v>3</v>
      </c>
      <c r="H27" s="42" t="s">
        <v>98</v>
      </c>
      <c r="I27" s="42" t="s">
        <v>100</v>
      </c>
      <c r="J27" s="42" t="s">
        <v>99</v>
      </c>
      <c r="K27" s="42" t="s">
        <v>38</v>
      </c>
      <c r="L27" s="42" t="s">
        <v>41</v>
      </c>
      <c r="M27" s="42" t="s">
        <v>42</v>
      </c>
      <c r="N27" s="42" t="s">
        <v>226</v>
      </c>
      <c r="O27" s="42" t="s">
        <v>26</v>
      </c>
      <c r="P27" s="42" t="s">
        <v>2</v>
      </c>
      <c r="Q27" s="42" t="s">
        <v>5</v>
      </c>
      <c r="R27" s="42" t="s">
        <v>101</v>
      </c>
      <c r="S27" s="44" t="s">
        <v>39</v>
      </c>
      <c r="T27" s="42" t="s">
        <v>137</v>
      </c>
      <c r="U27" s="45" t="s">
        <v>7</v>
      </c>
      <c r="V27" s="45" t="s">
        <v>7</v>
      </c>
      <c r="W27" s="46" t="s">
        <v>30</v>
      </c>
      <c r="X27" s="46" t="s">
        <v>31</v>
      </c>
      <c r="Y27" s="46" t="s">
        <v>32</v>
      </c>
      <c r="Z27" s="46" t="s">
        <v>33</v>
      </c>
      <c r="AA27" s="46" t="s">
        <v>164</v>
      </c>
      <c r="AB27" s="46" t="s">
        <v>34</v>
      </c>
      <c r="AC27" s="46" t="s">
        <v>35</v>
      </c>
      <c r="AD27" s="46" t="s">
        <v>36</v>
      </c>
      <c r="AE27" s="122" t="s">
        <v>150</v>
      </c>
      <c r="AF27" s="122" t="s">
        <v>142</v>
      </c>
      <c r="AG27" s="122" t="s">
        <v>227</v>
      </c>
      <c r="AH27" s="3"/>
      <c r="AI27" s="28" t="s">
        <v>79</v>
      </c>
      <c r="AJ27" s="11" t="s">
        <v>92</v>
      </c>
      <c r="AK27" s="30" t="s">
        <v>93</v>
      </c>
      <c r="AL27"/>
      <c r="AM27"/>
    </row>
    <row r="28" spans="1:39" s="4" customFormat="1">
      <c r="A28" s="112" t="s">
        <v>102</v>
      </c>
      <c r="B28" s="40"/>
      <c r="C28" s="84">
        <v>0.16</v>
      </c>
      <c r="D28" s="143">
        <v>0.25</v>
      </c>
      <c r="E28" s="118"/>
      <c r="F28" s="82">
        <v>0.5</v>
      </c>
      <c r="G28" s="82">
        <v>0.88100000000000001</v>
      </c>
      <c r="H28" s="82">
        <v>0.62</v>
      </c>
      <c r="I28" s="82">
        <v>0.5</v>
      </c>
      <c r="J28" s="82">
        <v>0.5</v>
      </c>
      <c r="K28" s="82">
        <v>0.8</v>
      </c>
      <c r="L28" s="82">
        <v>0.34200000000000003</v>
      </c>
      <c r="M28" s="82">
        <v>0.86</v>
      </c>
      <c r="N28" s="82">
        <v>0.123</v>
      </c>
      <c r="O28" s="82">
        <v>0.35</v>
      </c>
      <c r="P28" s="82">
        <v>0.77</v>
      </c>
      <c r="Q28" s="82">
        <v>0.6</v>
      </c>
      <c r="R28" s="82">
        <v>0.9</v>
      </c>
      <c r="S28" s="82">
        <v>0.5</v>
      </c>
      <c r="T28" s="82">
        <v>0.11</v>
      </c>
      <c r="U28" s="148"/>
      <c r="V28" s="45"/>
      <c r="W28" s="83">
        <v>0.95</v>
      </c>
      <c r="X28" s="83">
        <v>0.95</v>
      </c>
      <c r="Y28" s="83">
        <v>0.95</v>
      </c>
      <c r="Z28" s="83">
        <v>0.95</v>
      </c>
      <c r="AA28" s="103">
        <v>0.99</v>
      </c>
      <c r="AB28" s="83">
        <v>0.95</v>
      </c>
      <c r="AC28" s="83">
        <v>0.95</v>
      </c>
      <c r="AD28" s="83">
        <v>0.95</v>
      </c>
      <c r="AE28" s="119"/>
      <c r="AF28" s="119"/>
      <c r="AG28" s="119"/>
      <c r="AH28" s="112" t="s">
        <v>102</v>
      </c>
      <c r="AI28" s="100">
        <f>AH42</f>
        <v>1.2496962332928312E-3</v>
      </c>
      <c r="AJ28" s="11"/>
      <c r="AK28" s="30"/>
      <c r="AL28"/>
      <c r="AM28"/>
    </row>
    <row r="29" spans="1:39" ht="15.75">
      <c r="A29" s="152" t="s">
        <v>105</v>
      </c>
      <c r="B29" s="5" t="s">
        <v>8</v>
      </c>
      <c r="C29" s="23">
        <v>0.63787499999999997</v>
      </c>
      <c r="D29" s="26">
        <v>1.18</v>
      </c>
      <c r="E29" s="142"/>
      <c r="F29" s="6">
        <v>3.83</v>
      </c>
      <c r="G29" s="89">
        <v>6.7299999999999995</v>
      </c>
      <c r="H29" s="6">
        <v>1.9100000000000001</v>
      </c>
      <c r="I29" s="6">
        <v>2.02</v>
      </c>
      <c r="J29" s="6">
        <v>1.9600000000000002</v>
      </c>
      <c r="K29" s="17">
        <v>6.6</v>
      </c>
      <c r="L29" s="6">
        <v>2.44</v>
      </c>
      <c r="M29" s="6">
        <v>3.4</v>
      </c>
      <c r="N29" s="6">
        <v>0.81200000000000006</v>
      </c>
      <c r="O29" s="6">
        <v>1.3</v>
      </c>
      <c r="P29" s="6">
        <v>3.7</v>
      </c>
      <c r="Q29" s="6">
        <v>4.1500000000000004</v>
      </c>
      <c r="R29" s="6">
        <v>4.9800000000000004</v>
      </c>
      <c r="S29" s="33">
        <v>5.3</v>
      </c>
      <c r="T29" s="38">
        <v>0.22999999999999998</v>
      </c>
      <c r="U29" s="149"/>
      <c r="V29" s="150"/>
      <c r="W29" s="70">
        <v>95</v>
      </c>
      <c r="X29" s="49"/>
      <c r="Y29" s="49"/>
      <c r="Z29" s="49"/>
      <c r="AA29" s="49"/>
      <c r="AB29" s="49"/>
      <c r="AC29" s="49"/>
      <c r="AD29" s="49"/>
      <c r="AE29" s="120"/>
      <c r="AF29" s="120"/>
      <c r="AG29" s="120"/>
      <c r="AH29" s="5" t="s">
        <v>8</v>
      </c>
      <c r="AI29" s="71">
        <f>AH43/AH$46</f>
        <v>0.92281420765027344</v>
      </c>
      <c r="AJ29" s="52">
        <v>0.66666666666666663</v>
      </c>
      <c r="AK29" s="31">
        <v>0.72</v>
      </c>
    </row>
    <row r="30" spans="1:39" ht="15.75">
      <c r="A30" s="153"/>
      <c r="B30" s="5" t="s">
        <v>9</v>
      </c>
      <c r="C30" s="23">
        <v>0.36299999999999999</v>
      </c>
      <c r="D30" s="26">
        <v>0.53</v>
      </c>
      <c r="E30" s="142"/>
      <c r="F30" s="6">
        <v>1.33</v>
      </c>
      <c r="G30" s="89">
        <v>3.4</v>
      </c>
      <c r="H30" s="6">
        <v>1.26</v>
      </c>
      <c r="I30" s="6">
        <v>0.89</v>
      </c>
      <c r="J30" s="6">
        <v>0.93</v>
      </c>
      <c r="K30" s="17">
        <v>1.9</v>
      </c>
      <c r="L30" s="6">
        <v>0.89</v>
      </c>
      <c r="M30" s="6">
        <v>2.7</v>
      </c>
      <c r="N30" s="6">
        <v>0.32200000000000001</v>
      </c>
      <c r="O30" s="6">
        <v>0.98</v>
      </c>
      <c r="P30" s="6">
        <v>3</v>
      </c>
      <c r="Q30" s="6">
        <v>1.08</v>
      </c>
      <c r="R30" s="6">
        <v>2</v>
      </c>
      <c r="S30" s="33">
        <v>1.1000000000000001</v>
      </c>
      <c r="T30" s="38">
        <v>0.21000000000000002</v>
      </c>
      <c r="U30" s="149"/>
      <c r="V30" s="150"/>
      <c r="W30" s="48"/>
      <c r="X30" s="70">
        <v>95</v>
      </c>
      <c r="Y30" s="49"/>
      <c r="Z30" s="49"/>
      <c r="AA30" s="49"/>
      <c r="AB30" s="49"/>
      <c r="AC30" s="49"/>
      <c r="AD30" s="49"/>
      <c r="AE30" s="120"/>
      <c r="AF30" s="120"/>
      <c r="AG30" s="120"/>
      <c r="AH30" s="5" t="s">
        <v>9</v>
      </c>
      <c r="AI30" s="71">
        <f>AH44/AH$46</f>
        <v>0.33333333333333331</v>
      </c>
      <c r="AJ30" s="52">
        <v>0.33333333333333331</v>
      </c>
      <c r="AK30" s="31">
        <v>0.33</v>
      </c>
    </row>
    <row r="31" spans="1:39" ht="15.75">
      <c r="A31" s="153"/>
      <c r="B31" s="5" t="s">
        <v>10</v>
      </c>
      <c r="C31" s="23">
        <v>0.53249999999999997</v>
      </c>
      <c r="D31" s="26">
        <v>1.0649999999999999</v>
      </c>
      <c r="E31" s="142"/>
      <c r="F31" s="6">
        <v>2.4</v>
      </c>
      <c r="G31" s="89">
        <v>5.33</v>
      </c>
      <c r="H31" s="6">
        <v>2.44</v>
      </c>
      <c r="I31" s="6">
        <v>1.61</v>
      </c>
      <c r="J31" s="6">
        <v>1.89</v>
      </c>
      <c r="K31" s="17">
        <v>6.4</v>
      </c>
      <c r="L31" s="6">
        <v>1.73</v>
      </c>
      <c r="M31" s="6">
        <v>5</v>
      </c>
      <c r="N31" s="6">
        <v>0.66100000000000003</v>
      </c>
      <c r="O31" s="6">
        <v>2.1800000000000002</v>
      </c>
      <c r="P31" s="6">
        <v>5.0999999999999996</v>
      </c>
      <c r="Q31" s="6">
        <v>3.21</v>
      </c>
      <c r="R31" s="6">
        <v>5.3</v>
      </c>
      <c r="S31" s="33">
        <v>1</v>
      </c>
      <c r="T31" s="38">
        <v>0.57000000000000006</v>
      </c>
      <c r="U31" s="149"/>
      <c r="V31" s="150"/>
      <c r="W31" s="48"/>
      <c r="X31" s="49"/>
      <c r="Y31" s="70">
        <v>95</v>
      </c>
      <c r="Z31" s="49"/>
      <c r="AA31" s="49"/>
      <c r="AB31" s="49"/>
      <c r="AC31" s="49"/>
      <c r="AD31" s="49"/>
      <c r="AE31" s="120"/>
      <c r="AF31" s="120"/>
      <c r="AG31" s="120"/>
      <c r="AH31" s="5" t="s">
        <v>10</v>
      </c>
      <c r="AI31" s="71">
        <f t="shared" ref="AI31:AI38" si="24">AH45/AH$46</f>
        <v>0.60177595628415304</v>
      </c>
      <c r="AJ31" s="52">
        <v>0.88888888888888884</v>
      </c>
      <c r="AK31" s="31">
        <v>0.67</v>
      </c>
    </row>
    <row r="32" spans="1:39" ht="15.75">
      <c r="A32" s="153"/>
      <c r="B32" s="5" t="s">
        <v>11</v>
      </c>
      <c r="C32" s="23">
        <v>0.89887499999999998</v>
      </c>
      <c r="D32" s="26">
        <v>1.68</v>
      </c>
      <c r="E32" s="142"/>
      <c r="F32" s="6">
        <v>4.0199999999999996</v>
      </c>
      <c r="G32" s="89">
        <v>10.64</v>
      </c>
      <c r="H32" s="6">
        <v>9.629999999999999</v>
      </c>
      <c r="I32" s="6">
        <v>2.58</v>
      </c>
      <c r="J32" s="6">
        <v>2.62</v>
      </c>
      <c r="K32" s="17">
        <v>5.7</v>
      </c>
      <c r="L32" s="6">
        <v>3.01</v>
      </c>
      <c r="M32" s="6">
        <v>8.5</v>
      </c>
      <c r="N32" s="6">
        <v>1.1100000000000001</v>
      </c>
      <c r="O32" s="6">
        <v>3.54</v>
      </c>
      <c r="P32" s="6">
        <v>9</v>
      </c>
      <c r="Q32" s="6">
        <v>4.95</v>
      </c>
      <c r="R32" s="6">
        <v>9.89</v>
      </c>
      <c r="S32" s="33">
        <v>2.6</v>
      </c>
      <c r="T32" s="38">
        <v>0.89</v>
      </c>
      <c r="U32" s="149"/>
      <c r="V32" s="150"/>
      <c r="W32" s="48"/>
      <c r="X32" s="49"/>
      <c r="Y32" s="49"/>
      <c r="Z32" s="49"/>
      <c r="AA32" s="49"/>
      <c r="AB32" s="49"/>
      <c r="AC32" s="49"/>
      <c r="AD32" s="49"/>
      <c r="AE32" s="120"/>
      <c r="AF32" s="120"/>
      <c r="AG32" s="120"/>
      <c r="AH32" s="5" t="s">
        <v>11</v>
      </c>
      <c r="AI32" s="71">
        <f t="shared" si="24"/>
        <v>1</v>
      </c>
      <c r="AJ32" s="52">
        <v>1</v>
      </c>
      <c r="AK32" s="31">
        <v>1</v>
      </c>
    </row>
    <row r="33" spans="1:37" ht="15.75">
      <c r="A33" s="153"/>
      <c r="B33" s="5" t="s">
        <v>12</v>
      </c>
      <c r="C33" s="23">
        <v>0.94212499999999999</v>
      </c>
      <c r="D33" s="26">
        <v>1.81</v>
      </c>
      <c r="E33" s="142"/>
      <c r="F33" s="6">
        <v>3.29</v>
      </c>
      <c r="G33" s="89">
        <v>7.24</v>
      </c>
      <c r="H33" s="6">
        <v>1.0900000000000001</v>
      </c>
      <c r="I33" s="6">
        <v>2.34</v>
      </c>
      <c r="J33" s="6">
        <v>2.7</v>
      </c>
      <c r="K33" s="17">
        <v>5.7</v>
      </c>
      <c r="L33" s="6">
        <v>2.72</v>
      </c>
      <c r="M33" s="6">
        <v>7.2</v>
      </c>
      <c r="N33" s="6">
        <v>0.92900000000000005</v>
      </c>
      <c r="O33" s="6">
        <v>2.86</v>
      </c>
      <c r="P33" s="6">
        <v>3.8</v>
      </c>
      <c r="Q33" s="6">
        <v>3.02</v>
      </c>
      <c r="R33" s="6">
        <v>8.1199999999999992</v>
      </c>
      <c r="S33" s="33">
        <v>1.4</v>
      </c>
      <c r="T33" s="38">
        <v>0.82</v>
      </c>
      <c r="U33" s="149"/>
      <c r="V33" s="150"/>
      <c r="W33" s="48"/>
      <c r="X33" s="49"/>
      <c r="Y33" s="49"/>
      <c r="Z33" s="70">
        <v>95</v>
      </c>
      <c r="AA33" s="49"/>
      <c r="AB33" s="49"/>
      <c r="AC33" s="49"/>
      <c r="AD33" s="49"/>
      <c r="AE33" s="120"/>
      <c r="AF33" s="120"/>
      <c r="AG33" s="120"/>
      <c r="AH33" s="5" t="s">
        <v>12</v>
      </c>
      <c r="AI33" s="71">
        <f t="shared" si="24"/>
        <v>0.98975409836065575</v>
      </c>
      <c r="AJ33" s="52">
        <v>0.66666666666666663</v>
      </c>
      <c r="AK33" s="31">
        <v>1</v>
      </c>
    </row>
    <row r="34" spans="1:37" ht="15.75">
      <c r="A34" s="153"/>
      <c r="B34" s="5" t="s">
        <v>13</v>
      </c>
      <c r="C34" s="23">
        <v>0.20433333333333331</v>
      </c>
      <c r="D34" s="26">
        <v>0.9</v>
      </c>
      <c r="E34" s="142"/>
      <c r="F34" s="6">
        <v>1.46</v>
      </c>
      <c r="G34" s="89">
        <v>2.5300000000000002</v>
      </c>
      <c r="H34" s="6">
        <v>2.56</v>
      </c>
      <c r="I34" s="6">
        <v>0.62</v>
      </c>
      <c r="J34" s="6">
        <v>0.94000000000000006</v>
      </c>
      <c r="K34" s="17">
        <v>1.6</v>
      </c>
      <c r="L34" s="6">
        <v>0.85</v>
      </c>
      <c r="M34" s="6">
        <v>3.1</v>
      </c>
      <c r="N34" s="6">
        <v>0.68799999999999994</v>
      </c>
      <c r="O34" s="6">
        <v>1.32</v>
      </c>
      <c r="P34" s="6">
        <v>2.7</v>
      </c>
      <c r="Q34" s="6">
        <v>1.8119999999999998</v>
      </c>
      <c r="R34" s="6">
        <v>3.23</v>
      </c>
      <c r="S34" s="34">
        <v>1.2</v>
      </c>
      <c r="T34" s="38">
        <v>0.36</v>
      </c>
      <c r="U34" s="149"/>
      <c r="V34" s="150"/>
      <c r="W34" s="48"/>
      <c r="X34" s="49"/>
      <c r="Y34" s="49"/>
      <c r="Z34" s="49"/>
      <c r="AA34" s="49"/>
      <c r="AB34" s="49"/>
      <c r="AC34" s="49"/>
      <c r="AD34" s="49"/>
      <c r="AE34" s="120"/>
      <c r="AF34" s="120"/>
      <c r="AG34" s="120"/>
      <c r="AH34" s="5" t="s">
        <v>14</v>
      </c>
      <c r="AI34" s="71">
        <f t="shared" si="24"/>
        <v>0.34153005464480873</v>
      </c>
      <c r="AJ34" s="52">
        <v>0.33333333333333331</v>
      </c>
      <c r="AK34" s="31">
        <v>0.33</v>
      </c>
    </row>
    <row r="35" spans="1:37" ht="15.75">
      <c r="A35" s="153"/>
      <c r="B35" s="5" t="s">
        <v>15</v>
      </c>
      <c r="C35" s="23">
        <v>0.99683333333333346</v>
      </c>
      <c r="D35" s="26">
        <v>1.831</v>
      </c>
      <c r="E35" s="142"/>
      <c r="F35" s="6">
        <v>4.45</v>
      </c>
      <c r="G35" s="89">
        <v>7.3599999999999994</v>
      </c>
      <c r="H35" s="6">
        <v>6.65</v>
      </c>
      <c r="I35" s="6">
        <v>1.54</v>
      </c>
      <c r="J35" s="6">
        <v>2.7</v>
      </c>
      <c r="K35" s="17">
        <v>7.3000000000000007</v>
      </c>
      <c r="L35" s="6">
        <v>1.45</v>
      </c>
      <c r="M35" s="6">
        <v>9.8000000000000007</v>
      </c>
      <c r="N35" s="6">
        <v>1.21</v>
      </c>
      <c r="O35" s="6">
        <v>3.48</v>
      </c>
      <c r="P35" s="6">
        <v>5.0999999999999996</v>
      </c>
      <c r="Q35" s="6">
        <v>5.3570000000000002</v>
      </c>
      <c r="R35" s="6">
        <v>11.52</v>
      </c>
      <c r="S35" s="34">
        <v>3.1</v>
      </c>
      <c r="T35" s="38">
        <v>0.47000000000000003</v>
      </c>
      <c r="U35" s="149"/>
      <c r="V35" s="150"/>
      <c r="W35" s="48"/>
      <c r="X35" s="49"/>
      <c r="Y35" s="49"/>
      <c r="Z35" s="49"/>
      <c r="AA35" s="49">
        <v>99</v>
      </c>
      <c r="AB35" s="49"/>
      <c r="AC35" s="49"/>
      <c r="AD35" s="49"/>
      <c r="AE35" s="120"/>
      <c r="AF35" s="120"/>
      <c r="AG35" s="120"/>
      <c r="AH35" s="5" t="s">
        <v>16</v>
      </c>
      <c r="AI35" s="71">
        <f t="shared" si="24"/>
        <v>1.0170765027322406</v>
      </c>
      <c r="AJ35" s="52">
        <v>0.55555555555555558</v>
      </c>
      <c r="AK35" s="31">
        <v>0.89</v>
      </c>
    </row>
    <row r="36" spans="1:37" ht="15.75">
      <c r="A36" s="153"/>
      <c r="B36" s="5" t="s">
        <v>17</v>
      </c>
      <c r="C36" s="23">
        <v>0.55925000000000002</v>
      </c>
      <c r="D36" s="26">
        <v>1.05</v>
      </c>
      <c r="E36" s="142"/>
      <c r="F36" s="6">
        <v>2.14</v>
      </c>
      <c r="G36" s="89">
        <v>4.6100000000000003</v>
      </c>
      <c r="H36" s="6">
        <v>2.04</v>
      </c>
      <c r="I36" s="6">
        <v>1.7</v>
      </c>
      <c r="J36" s="6">
        <v>1.9100000000000001</v>
      </c>
      <c r="K36" s="17">
        <v>2.8</v>
      </c>
      <c r="L36" s="6">
        <v>1.82</v>
      </c>
      <c r="M36" s="6">
        <v>4</v>
      </c>
      <c r="N36" s="6">
        <v>0.55500000000000005</v>
      </c>
      <c r="O36" s="6">
        <v>1.63</v>
      </c>
      <c r="P36" s="6">
        <v>4.3</v>
      </c>
      <c r="Q36" s="6">
        <v>2.97</v>
      </c>
      <c r="R36" s="6">
        <v>5.71</v>
      </c>
      <c r="S36" s="33">
        <v>1.3</v>
      </c>
      <c r="T36" s="39">
        <v>0.61</v>
      </c>
      <c r="U36" s="149"/>
      <c r="V36" s="150"/>
      <c r="W36" s="48"/>
      <c r="X36" s="49"/>
      <c r="Y36" s="49"/>
      <c r="Z36" s="49"/>
      <c r="AA36" s="49"/>
      <c r="AB36" s="70">
        <v>95</v>
      </c>
      <c r="AC36" s="49"/>
      <c r="AD36" s="49"/>
      <c r="AE36" s="120"/>
      <c r="AF36" s="120"/>
      <c r="AG36" s="120"/>
      <c r="AH36" s="5" t="s">
        <v>17</v>
      </c>
      <c r="AI36" s="71">
        <f t="shared" si="24"/>
        <v>0.65846994535519132</v>
      </c>
      <c r="AJ36" s="52">
        <v>0.66666666666666663</v>
      </c>
      <c r="AK36" s="31">
        <v>0.67</v>
      </c>
    </row>
    <row r="37" spans="1:37" ht="15.75">
      <c r="A37" s="153"/>
      <c r="B37" s="5" t="s">
        <v>18</v>
      </c>
      <c r="C37" s="23">
        <v>7.8666666666666676E-2</v>
      </c>
      <c r="D37" s="26">
        <v>0.33700000000000002</v>
      </c>
      <c r="E37" s="142"/>
      <c r="F37" s="6">
        <v>0.72</v>
      </c>
      <c r="G37" s="89">
        <v>1.77</v>
      </c>
      <c r="H37" s="6">
        <v>0.31</v>
      </c>
      <c r="I37" s="6">
        <v>0.62</v>
      </c>
      <c r="J37" s="6">
        <v>0.45999999999999996</v>
      </c>
      <c r="K37" s="17">
        <v>0.7</v>
      </c>
      <c r="L37" s="6">
        <v>0.4</v>
      </c>
      <c r="M37" s="6">
        <v>1.1000000000000001</v>
      </c>
      <c r="N37" s="6">
        <v>0.192</v>
      </c>
      <c r="O37" s="6">
        <v>0.51</v>
      </c>
      <c r="P37" s="6">
        <v>1.3</v>
      </c>
      <c r="Q37" s="6">
        <v>0.92900000000000005</v>
      </c>
      <c r="R37" s="6">
        <v>1.8</v>
      </c>
      <c r="S37" s="35">
        <v>0.3</v>
      </c>
      <c r="T37" s="38">
        <v>0.15</v>
      </c>
      <c r="U37" s="149"/>
      <c r="V37" s="150"/>
      <c r="W37" s="48"/>
      <c r="X37" s="49"/>
      <c r="Y37" s="49"/>
      <c r="Z37" s="49"/>
      <c r="AA37" s="49"/>
      <c r="AB37" s="49"/>
      <c r="AC37" s="70">
        <v>95</v>
      </c>
      <c r="AD37" s="49"/>
      <c r="AE37" s="120"/>
      <c r="AF37" s="120"/>
      <c r="AG37" s="120"/>
      <c r="AH37" s="5" t="s">
        <v>18</v>
      </c>
      <c r="AI37" s="71">
        <f t="shared" si="24"/>
        <v>0.18989071038251365</v>
      </c>
      <c r="AJ37" s="52">
        <v>0.22222222222222221</v>
      </c>
      <c r="AK37" s="31">
        <v>0.22</v>
      </c>
    </row>
    <row r="38" spans="1:37" ht="15.75">
      <c r="A38" s="154"/>
      <c r="B38" s="5" t="s">
        <v>19</v>
      </c>
      <c r="C38" s="23">
        <v>0.65762500000000002</v>
      </c>
      <c r="D38" s="26">
        <v>1.3</v>
      </c>
      <c r="E38" s="142"/>
      <c r="F38" s="6">
        <v>2.46</v>
      </c>
      <c r="G38" s="1">
        <v>5.7</v>
      </c>
      <c r="H38" s="6">
        <v>2.79</v>
      </c>
      <c r="I38" s="6">
        <v>2.04</v>
      </c>
      <c r="J38" s="6">
        <v>2.09</v>
      </c>
      <c r="K38" s="17">
        <v>4</v>
      </c>
      <c r="L38" s="6">
        <v>1.91</v>
      </c>
      <c r="M38" s="6">
        <v>6.2</v>
      </c>
      <c r="N38" s="6">
        <v>0.81599999999999995</v>
      </c>
      <c r="O38" s="6">
        <v>2.42</v>
      </c>
      <c r="P38" s="6">
        <v>6.6</v>
      </c>
      <c r="Q38" s="6">
        <v>3.512</v>
      </c>
      <c r="R38" s="6">
        <v>6.29</v>
      </c>
      <c r="S38" s="33">
        <v>1.3</v>
      </c>
      <c r="T38" s="38">
        <v>0.54</v>
      </c>
      <c r="U38" s="149"/>
      <c r="V38" s="150"/>
      <c r="W38" s="48"/>
      <c r="X38" s="49"/>
      <c r="Y38" s="49"/>
      <c r="Z38" s="49"/>
      <c r="AA38" s="70"/>
      <c r="AB38" s="49"/>
      <c r="AC38" s="49"/>
      <c r="AD38" s="70">
        <v>95</v>
      </c>
      <c r="AE38" s="121"/>
      <c r="AF38" s="121"/>
      <c r="AG38" s="121"/>
      <c r="AH38" s="5" t="s">
        <v>19</v>
      </c>
      <c r="AI38" s="71">
        <f t="shared" si="24"/>
        <v>0.77322404371584708</v>
      </c>
      <c r="AJ38" s="52">
        <v>0.88888888888888884</v>
      </c>
      <c r="AK38" s="31">
        <v>0.78</v>
      </c>
    </row>
    <row r="39" spans="1:37" s="22" customFormat="1">
      <c r="A39" s="8"/>
      <c r="B39" s="106" t="s">
        <v>104</v>
      </c>
      <c r="C39" s="82">
        <f>SUM(C29:C38)/100</f>
        <v>5.8710833333333337E-2</v>
      </c>
      <c r="D39" s="82">
        <f>SUM(D29:D38)/100</f>
        <v>0.11683000000000002</v>
      </c>
      <c r="E39" s="82">
        <f t="shared" ref="E39:AD39" si="25">SUM(E29:E38)/100</f>
        <v>0</v>
      </c>
      <c r="F39" s="82">
        <f>SUM(F29:F38)/100</f>
        <v>0.26100000000000001</v>
      </c>
      <c r="G39" s="82">
        <f t="shared" si="25"/>
        <v>0.55310000000000015</v>
      </c>
      <c r="H39" s="82">
        <f>SUM(H29:H38)/100</f>
        <v>0.30679999999999996</v>
      </c>
      <c r="I39" s="82">
        <f t="shared" si="25"/>
        <v>0.15960000000000002</v>
      </c>
      <c r="J39" s="82">
        <f t="shared" si="25"/>
        <v>0.18200000000000002</v>
      </c>
      <c r="K39" s="82">
        <f t="shared" si="25"/>
        <v>0.42700000000000005</v>
      </c>
      <c r="L39" s="73">
        <f t="shared" si="25"/>
        <v>0.17219999999999999</v>
      </c>
      <c r="M39" s="73">
        <f t="shared" si="25"/>
        <v>0.51000000000000012</v>
      </c>
      <c r="N39" s="73">
        <f t="shared" ref="N39" si="26">SUM(N29:N38)/100</f>
        <v>7.2950000000000001E-2</v>
      </c>
      <c r="O39" s="73">
        <f t="shared" si="25"/>
        <v>0.20219999999999999</v>
      </c>
      <c r="P39" s="73">
        <f t="shared" si="25"/>
        <v>0.44599999999999995</v>
      </c>
      <c r="Q39" s="73">
        <f t="shared" si="25"/>
        <v>0.30990000000000001</v>
      </c>
      <c r="R39" s="73">
        <f t="shared" si="25"/>
        <v>0.58839999999999992</v>
      </c>
      <c r="S39" s="73">
        <f t="shared" si="25"/>
        <v>0.18600000000000003</v>
      </c>
      <c r="T39" s="73">
        <f t="shared" si="25"/>
        <v>4.8500000000000008E-2</v>
      </c>
      <c r="U39" s="73">
        <f t="shared" si="25"/>
        <v>0</v>
      </c>
      <c r="V39" s="73">
        <f t="shared" si="25"/>
        <v>0</v>
      </c>
      <c r="W39" s="73">
        <f t="shared" si="25"/>
        <v>0.95</v>
      </c>
      <c r="X39" s="73">
        <f t="shared" si="25"/>
        <v>0.95</v>
      </c>
      <c r="Y39" s="73">
        <f t="shared" si="25"/>
        <v>0.95</v>
      </c>
      <c r="Z39" s="73">
        <f t="shared" si="25"/>
        <v>0.95</v>
      </c>
      <c r="AA39" s="73">
        <f t="shared" si="25"/>
        <v>0.99</v>
      </c>
      <c r="AB39" s="73">
        <f t="shared" si="25"/>
        <v>0.95</v>
      </c>
      <c r="AC39" s="73">
        <f t="shared" si="25"/>
        <v>0.95</v>
      </c>
      <c r="AD39" s="73">
        <f t="shared" si="25"/>
        <v>0.95</v>
      </c>
      <c r="AE39" s="85"/>
      <c r="AF39" s="85"/>
      <c r="AG39" s="85"/>
      <c r="AH39" s="24"/>
      <c r="AI39"/>
      <c r="AJ39" s="25"/>
      <c r="AK39" s="25"/>
    </row>
    <row r="40" spans="1:37" s="22" customFormat="1">
      <c r="A40" s="8"/>
      <c r="B40" s="127" t="s">
        <v>103</v>
      </c>
      <c r="C40" s="82">
        <f>C39/C28</f>
        <v>0.36694270833333337</v>
      </c>
      <c r="D40" s="82">
        <f>D39/D28</f>
        <v>0.46732000000000007</v>
      </c>
      <c r="E40" s="82" t="str">
        <f>IF(E24="","",E28/E39)</f>
        <v/>
      </c>
      <c r="F40" s="82">
        <f t="shared" ref="F40:T40" si="27">F39/F28</f>
        <v>0.52200000000000002</v>
      </c>
      <c r="G40" s="82">
        <f t="shared" si="27"/>
        <v>0.62780930760499454</v>
      </c>
      <c r="H40" s="82">
        <f t="shared" si="27"/>
        <v>0.49483870967741928</v>
      </c>
      <c r="I40" s="82">
        <f t="shared" si="27"/>
        <v>0.31920000000000004</v>
      </c>
      <c r="J40" s="82">
        <f t="shared" si="27"/>
        <v>0.36400000000000005</v>
      </c>
      <c r="K40" s="82">
        <f t="shared" si="27"/>
        <v>0.53375000000000006</v>
      </c>
      <c r="L40" s="82">
        <f t="shared" si="27"/>
        <v>0.50350877192982446</v>
      </c>
      <c r="M40" s="82">
        <f t="shared" si="27"/>
        <v>0.59302325581395365</v>
      </c>
      <c r="N40" s="82">
        <f t="shared" ref="N40" si="28">N39/N28</f>
        <v>0.59308943089430899</v>
      </c>
      <c r="O40" s="82">
        <f t="shared" si="27"/>
        <v>0.57771428571428574</v>
      </c>
      <c r="P40" s="82">
        <f t="shared" si="27"/>
        <v>0.57922077922077919</v>
      </c>
      <c r="Q40" s="82">
        <f t="shared" si="27"/>
        <v>0.51650000000000007</v>
      </c>
      <c r="R40" s="82">
        <f t="shared" si="27"/>
        <v>0.65377777777777768</v>
      </c>
      <c r="S40" s="82">
        <f t="shared" si="27"/>
        <v>0.37200000000000005</v>
      </c>
      <c r="T40" s="82">
        <f t="shared" si="27"/>
        <v>0.44090909090909097</v>
      </c>
      <c r="U40" s="82" t="str">
        <f>IF(U23="","",U39/U28)</f>
        <v/>
      </c>
      <c r="V40" s="82" t="str">
        <f>IF(V23="","",V39/V28)</f>
        <v/>
      </c>
      <c r="W40" s="82">
        <f t="shared" ref="W40:AD40" si="29">W28/W39</f>
        <v>1</v>
      </c>
      <c r="X40" s="82">
        <f t="shared" si="29"/>
        <v>1</v>
      </c>
      <c r="Y40" s="82">
        <f t="shared" si="29"/>
        <v>1</v>
      </c>
      <c r="Z40" s="82">
        <f t="shared" si="29"/>
        <v>1</v>
      </c>
      <c r="AA40" s="82">
        <f t="shared" si="29"/>
        <v>1</v>
      </c>
      <c r="AB40" s="82">
        <f t="shared" si="29"/>
        <v>1</v>
      </c>
      <c r="AC40" s="82">
        <f t="shared" si="29"/>
        <v>1</v>
      </c>
      <c r="AD40" s="82">
        <f t="shared" si="29"/>
        <v>1</v>
      </c>
      <c r="AE40" s="86"/>
      <c r="AF40" s="86"/>
      <c r="AG40" s="86"/>
      <c r="AH40" s="86"/>
      <c r="AI40" s="104"/>
      <c r="AJ40" s="105"/>
      <c r="AK40" s="104"/>
    </row>
    <row r="41" spans="1:37" s="22" customFormat="1">
      <c r="A41" s="8"/>
      <c r="B41" s="72"/>
      <c r="C41" s="85"/>
      <c r="D41" s="85"/>
      <c r="E41" s="85"/>
      <c r="F41" s="85"/>
      <c r="G41" s="85"/>
      <c r="H41" s="85"/>
      <c r="I41" s="85"/>
      <c r="J41" s="85"/>
      <c r="K41" s="85"/>
      <c r="L41" s="85"/>
      <c r="M41" s="85"/>
      <c r="N41" s="85"/>
      <c r="O41" s="85"/>
      <c r="P41" s="85"/>
      <c r="Q41" s="85"/>
      <c r="R41" s="85"/>
      <c r="S41" s="85"/>
      <c r="T41" s="85"/>
      <c r="U41" s="85"/>
      <c r="V41" s="85"/>
      <c r="W41" s="85"/>
      <c r="X41" s="85"/>
      <c r="Y41" s="85"/>
      <c r="Z41" s="85"/>
      <c r="AA41" s="85"/>
      <c r="AB41" s="85"/>
      <c r="AC41" s="85"/>
      <c r="AD41" s="85"/>
      <c r="AE41" s="85"/>
      <c r="AF41" s="85"/>
      <c r="AG41" s="85"/>
      <c r="AH41" s="24"/>
      <c r="AJ41" s="25"/>
      <c r="AK41" s="25"/>
    </row>
    <row r="42" spans="1:37" s="22" customFormat="1">
      <c r="A42" s="4"/>
      <c r="B42" s="107" t="s">
        <v>102</v>
      </c>
      <c r="C42" s="130" t="str">
        <f>IF(C$23=0,"",C28*C$24/100)</f>
        <v/>
      </c>
      <c r="D42" s="130" t="str">
        <f t="shared" ref="D42:AD52" si="30">IF(D$23=0,"",D28*D$24/100)</f>
        <v/>
      </c>
      <c r="E42" s="130" t="str">
        <f t="shared" si="30"/>
        <v/>
      </c>
      <c r="F42" s="130">
        <f t="shared" si="30"/>
        <v>9.1130012150668295E-4</v>
      </c>
      <c r="G42" s="130" t="str">
        <f t="shared" si="30"/>
        <v/>
      </c>
      <c r="H42" s="130" t="str">
        <f t="shared" si="30"/>
        <v/>
      </c>
      <c r="I42" s="130">
        <f t="shared" si="30"/>
        <v>3.0376670716889426E-4</v>
      </c>
      <c r="J42" s="130" t="str">
        <f t="shared" si="30"/>
        <v/>
      </c>
      <c r="K42" s="130" t="str">
        <f t="shared" si="30"/>
        <v/>
      </c>
      <c r="L42" s="130" t="str">
        <f t="shared" si="30"/>
        <v/>
      </c>
      <c r="M42" s="130" t="str">
        <f t="shared" si="30"/>
        <v/>
      </c>
      <c r="N42" s="130" t="str">
        <f t="shared" ref="N42" si="31">IF(N$23=0,"",N28*N$24/100)</f>
        <v/>
      </c>
      <c r="O42" s="130" t="str">
        <f t="shared" si="30"/>
        <v/>
      </c>
      <c r="P42" s="130" t="str">
        <f t="shared" si="30"/>
        <v/>
      </c>
      <c r="Q42" s="130" t="str">
        <f t="shared" si="30"/>
        <v/>
      </c>
      <c r="R42" s="130" t="str">
        <f t="shared" si="30"/>
        <v/>
      </c>
      <c r="S42" s="130" t="str">
        <f t="shared" si="30"/>
        <v/>
      </c>
      <c r="T42" s="130" t="str">
        <f t="shared" si="30"/>
        <v/>
      </c>
      <c r="U42" s="130" t="str">
        <f t="shared" si="30"/>
        <v/>
      </c>
      <c r="V42" s="130" t="str">
        <f t="shared" si="30"/>
        <v/>
      </c>
      <c r="W42" s="130" t="str">
        <f t="shared" si="30"/>
        <v/>
      </c>
      <c r="X42" s="130" t="str">
        <f t="shared" si="30"/>
        <v/>
      </c>
      <c r="Y42" s="130" t="str">
        <f t="shared" si="30"/>
        <v/>
      </c>
      <c r="Z42" s="130">
        <f t="shared" si="30"/>
        <v>1.3851761846901578E-5</v>
      </c>
      <c r="AA42" s="130" t="str">
        <f t="shared" si="30"/>
        <v/>
      </c>
      <c r="AB42" s="130">
        <f t="shared" si="30"/>
        <v>9.2345078979343862E-6</v>
      </c>
      <c r="AC42" s="130" t="str">
        <f t="shared" si="30"/>
        <v/>
      </c>
      <c r="AD42" s="130">
        <f t="shared" si="30"/>
        <v>1.1543134872417982E-5</v>
      </c>
      <c r="AE42" s="130"/>
      <c r="AF42" s="130"/>
      <c r="AG42" s="130"/>
      <c r="AH42" s="108">
        <f>SUM(C42:AD42)</f>
        <v>1.2496962332928312E-3</v>
      </c>
      <c r="AJ42" s="25"/>
      <c r="AK42" s="25"/>
    </row>
    <row r="43" spans="1:37">
      <c r="A43" s="151" t="s">
        <v>82</v>
      </c>
      <c r="B43" s="5" t="s">
        <v>8</v>
      </c>
      <c r="C43" s="129" t="str">
        <f>IF(C$23=0,"",C29*C$24/100)</f>
        <v/>
      </c>
      <c r="D43" s="129" t="str">
        <f t="shared" si="30"/>
        <v/>
      </c>
      <c r="E43" s="129" t="str">
        <f t="shared" si="30"/>
        <v/>
      </c>
      <c r="F43" s="129">
        <f>IF(F$23=0,"",F29*F$24/100)</f>
        <v>6.980558930741192E-3</v>
      </c>
      <c r="G43" s="129" t="str">
        <f t="shared" si="30"/>
        <v/>
      </c>
      <c r="H43" s="129" t="str">
        <f t="shared" si="30"/>
        <v/>
      </c>
      <c r="I43" s="129">
        <f t="shared" si="30"/>
        <v>1.2272174969623329E-3</v>
      </c>
      <c r="J43" s="129" t="str">
        <f t="shared" si="30"/>
        <v/>
      </c>
      <c r="K43" s="129" t="str">
        <f t="shared" si="30"/>
        <v/>
      </c>
      <c r="L43" s="129" t="str">
        <f t="shared" si="30"/>
        <v/>
      </c>
      <c r="M43" s="129" t="str">
        <f t="shared" si="30"/>
        <v/>
      </c>
      <c r="N43" s="129" t="str">
        <f t="shared" ref="N43" si="32">IF(N$23=0,"",N29*N$24/100)</f>
        <v/>
      </c>
      <c r="O43" s="129" t="str">
        <f t="shared" si="30"/>
        <v/>
      </c>
      <c r="P43" s="129" t="str">
        <f t="shared" si="30"/>
        <v/>
      </c>
      <c r="Q43" s="129" t="str">
        <f t="shared" si="30"/>
        <v/>
      </c>
      <c r="R43" s="129" t="str">
        <f t="shared" si="30"/>
        <v/>
      </c>
      <c r="S43" s="129" t="str">
        <f t="shared" si="30"/>
        <v/>
      </c>
      <c r="T43" s="129" t="str">
        <f t="shared" si="30"/>
        <v/>
      </c>
      <c r="U43" s="129" t="str">
        <f t="shared" si="30"/>
        <v/>
      </c>
      <c r="V43" s="129" t="str">
        <f t="shared" si="30"/>
        <v/>
      </c>
      <c r="W43" s="129" t="str">
        <f t="shared" si="30"/>
        <v/>
      </c>
      <c r="X43" s="129" t="str">
        <f t="shared" si="30"/>
        <v/>
      </c>
      <c r="Y43" s="129" t="str">
        <f t="shared" si="30"/>
        <v/>
      </c>
      <c r="Z43" s="129">
        <f t="shared" si="30"/>
        <v>0</v>
      </c>
      <c r="AA43" s="129" t="str">
        <f t="shared" si="30"/>
        <v/>
      </c>
      <c r="AB43" s="129">
        <f t="shared" si="30"/>
        <v>0</v>
      </c>
      <c r="AC43" s="129" t="str">
        <f t="shared" si="30"/>
        <v/>
      </c>
      <c r="AD43" s="129">
        <f t="shared" si="30"/>
        <v>0</v>
      </c>
      <c r="AE43" s="129"/>
      <c r="AF43" s="129"/>
      <c r="AG43" s="129"/>
      <c r="AH43" s="37">
        <f>SUM(C43:AD43)</f>
        <v>8.2077764277035253E-3</v>
      </c>
      <c r="AI43" s="5" t="s">
        <v>8</v>
      </c>
      <c r="AJ43" s="152" t="s">
        <v>20</v>
      </c>
    </row>
    <row r="44" spans="1:37">
      <c r="A44" s="151"/>
      <c r="B44" s="5" t="s">
        <v>9</v>
      </c>
      <c r="C44" s="129" t="str">
        <f t="shared" ref="C44:J52" si="33">IF(C$23=0,"",C30*C$24/100)</f>
        <v/>
      </c>
      <c r="D44" s="129" t="str">
        <f t="shared" si="33"/>
        <v/>
      </c>
      <c r="E44" s="129" t="str">
        <f t="shared" si="33"/>
        <v/>
      </c>
      <c r="F44" s="129">
        <f t="shared" si="33"/>
        <v>2.4240583232077767E-3</v>
      </c>
      <c r="G44" s="129" t="str">
        <f t="shared" si="33"/>
        <v/>
      </c>
      <c r="H44" s="129" t="str">
        <f t="shared" si="33"/>
        <v/>
      </c>
      <c r="I44" s="129">
        <f t="shared" si="33"/>
        <v>5.407047387606318E-4</v>
      </c>
      <c r="J44" s="129" t="str">
        <f t="shared" si="33"/>
        <v/>
      </c>
      <c r="K44" s="129" t="str">
        <f t="shared" si="30"/>
        <v/>
      </c>
      <c r="L44" s="129" t="str">
        <f t="shared" si="30"/>
        <v/>
      </c>
      <c r="M44" s="129" t="str">
        <f t="shared" si="30"/>
        <v/>
      </c>
      <c r="N44" s="129" t="str">
        <f t="shared" ref="N44" si="34">IF(N$23=0,"",N30*N$24/100)</f>
        <v/>
      </c>
      <c r="O44" s="129" t="str">
        <f t="shared" si="30"/>
        <v/>
      </c>
      <c r="P44" s="129" t="str">
        <f t="shared" si="30"/>
        <v/>
      </c>
      <c r="Q44" s="129" t="str">
        <f t="shared" si="30"/>
        <v/>
      </c>
      <c r="R44" s="129" t="str">
        <f t="shared" si="30"/>
        <v/>
      </c>
      <c r="S44" s="129" t="str">
        <f t="shared" si="30"/>
        <v/>
      </c>
      <c r="T44" s="129" t="str">
        <f t="shared" si="30"/>
        <v/>
      </c>
      <c r="U44" s="129" t="str">
        <f t="shared" si="30"/>
        <v/>
      </c>
      <c r="V44" s="129" t="str">
        <f t="shared" si="30"/>
        <v/>
      </c>
      <c r="W44" s="129" t="str">
        <f t="shared" si="30"/>
        <v/>
      </c>
      <c r="X44" s="129" t="str">
        <f t="shared" si="30"/>
        <v/>
      </c>
      <c r="Y44" s="129" t="str">
        <f t="shared" si="30"/>
        <v/>
      </c>
      <c r="Z44" s="129">
        <f t="shared" si="30"/>
        <v>0</v>
      </c>
      <c r="AA44" s="129" t="str">
        <f t="shared" si="30"/>
        <v/>
      </c>
      <c r="AB44" s="129">
        <f t="shared" si="30"/>
        <v>0</v>
      </c>
      <c r="AC44" s="129" t="str">
        <f t="shared" si="30"/>
        <v/>
      </c>
      <c r="AD44" s="129">
        <f t="shared" si="30"/>
        <v>0</v>
      </c>
      <c r="AE44" s="129"/>
      <c r="AF44" s="129"/>
      <c r="AG44" s="129"/>
      <c r="AH44" s="37">
        <f t="shared" ref="AH44:AH52" si="35">SUM(C44:AD44)</f>
        <v>2.9647630619684083E-3</v>
      </c>
      <c r="AI44" s="5" t="s">
        <v>9</v>
      </c>
      <c r="AJ44" s="153"/>
    </row>
    <row r="45" spans="1:37">
      <c r="A45" s="151"/>
      <c r="B45" s="5" t="s">
        <v>10</v>
      </c>
      <c r="C45" s="129" t="str">
        <f t="shared" si="33"/>
        <v/>
      </c>
      <c r="D45" s="129" t="str">
        <f t="shared" si="33"/>
        <v/>
      </c>
      <c r="E45" s="129" t="str">
        <f t="shared" si="33"/>
        <v/>
      </c>
      <c r="F45" s="129">
        <f t="shared" si="33"/>
        <v>4.3742405832320778E-3</v>
      </c>
      <c r="G45" s="129" t="str">
        <f t="shared" si="33"/>
        <v/>
      </c>
      <c r="H45" s="129" t="str">
        <f t="shared" si="33"/>
        <v/>
      </c>
      <c r="I45" s="129">
        <f t="shared" si="33"/>
        <v>9.7812879708383967E-4</v>
      </c>
      <c r="J45" s="129" t="str">
        <f t="shared" si="33"/>
        <v/>
      </c>
      <c r="K45" s="129" t="str">
        <f t="shared" si="30"/>
        <v/>
      </c>
      <c r="L45" s="129" t="str">
        <f t="shared" si="30"/>
        <v/>
      </c>
      <c r="M45" s="129" t="str">
        <f t="shared" si="30"/>
        <v/>
      </c>
      <c r="N45" s="129" t="str">
        <f t="shared" ref="N45" si="36">IF(N$23=0,"",N31*N$24/100)</f>
        <v/>
      </c>
      <c r="O45" s="129" t="str">
        <f t="shared" si="30"/>
        <v/>
      </c>
      <c r="P45" s="129" t="str">
        <f t="shared" si="30"/>
        <v/>
      </c>
      <c r="Q45" s="129" t="str">
        <f t="shared" si="30"/>
        <v/>
      </c>
      <c r="R45" s="129" t="str">
        <f t="shared" si="30"/>
        <v/>
      </c>
      <c r="S45" s="129" t="str">
        <f t="shared" si="30"/>
        <v/>
      </c>
      <c r="T45" s="129" t="str">
        <f t="shared" si="30"/>
        <v/>
      </c>
      <c r="U45" s="129" t="str">
        <f t="shared" si="30"/>
        <v/>
      </c>
      <c r="V45" s="129" t="str">
        <f t="shared" si="30"/>
        <v/>
      </c>
      <c r="W45" s="129" t="str">
        <f t="shared" si="30"/>
        <v/>
      </c>
      <c r="X45" s="129" t="str">
        <f t="shared" si="30"/>
        <v/>
      </c>
      <c r="Y45" s="129" t="str">
        <f t="shared" si="30"/>
        <v/>
      </c>
      <c r="Z45" s="129">
        <f t="shared" si="30"/>
        <v>0</v>
      </c>
      <c r="AA45" s="129" t="str">
        <f t="shared" si="30"/>
        <v/>
      </c>
      <c r="AB45" s="129">
        <f t="shared" si="30"/>
        <v>0</v>
      </c>
      <c r="AC45" s="129" t="str">
        <f t="shared" si="30"/>
        <v/>
      </c>
      <c r="AD45" s="129">
        <f t="shared" si="30"/>
        <v>0</v>
      </c>
      <c r="AE45" s="129"/>
      <c r="AF45" s="129"/>
      <c r="AG45" s="129"/>
      <c r="AH45" s="37">
        <f t="shared" si="35"/>
        <v>5.3523693803159177E-3</v>
      </c>
      <c r="AI45" s="5" t="s">
        <v>10</v>
      </c>
      <c r="AJ45" s="153"/>
    </row>
    <row r="46" spans="1:37" s="22" customFormat="1">
      <c r="A46" s="151"/>
      <c r="B46" s="5" t="s">
        <v>11</v>
      </c>
      <c r="C46" s="129" t="str">
        <f t="shared" si="33"/>
        <v/>
      </c>
      <c r="D46" s="129" t="str">
        <f t="shared" si="33"/>
        <v/>
      </c>
      <c r="E46" s="129" t="str">
        <f t="shared" si="33"/>
        <v/>
      </c>
      <c r="F46" s="129">
        <f t="shared" si="33"/>
        <v>7.3268529769137305E-3</v>
      </c>
      <c r="G46" s="129" t="str">
        <f t="shared" si="33"/>
        <v/>
      </c>
      <c r="H46" s="129" t="str">
        <f t="shared" si="33"/>
        <v/>
      </c>
      <c r="I46" s="129">
        <f t="shared" si="33"/>
        <v>1.5674362089914944E-3</v>
      </c>
      <c r="J46" s="129" t="str">
        <f t="shared" si="33"/>
        <v/>
      </c>
      <c r="K46" s="129" t="str">
        <f t="shared" si="30"/>
        <v/>
      </c>
      <c r="L46" s="129" t="str">
        <f t="shared" si="30"/>
        <v/>
      </c>
      <c r="M46" s="129" t="str">
        <f t="shared" si="30"/>
        <v/>
      </c>
      <c r="N46" s="129" t="str">
        <f t="shared" ref="N46" si="37">IF(N$23=0,"",N32*N$24/100)</f>
        <v/>
      </c>
      <c r="O46" s="129" t="str">
        <f t="shared" si="30"/>
        <v/>
      </c>
      <c r="P46" s="129" t="str">
        <f t="shared" si="30"/>
        <v/>
      </c>
      <c r="Q46" s="129" t="str">
        <f t="shared" si="30"/>
        <v/>
      </c>
      <c r="R46" s="129" t="str">
        <f t="shared" si="30"/>
        <v/>
      </c>
      <c r="S46" s="129" t="str">
        <f t="shared" si="30"/>
        <v/>
      </c>
      <c r="T46" s="129" t="str">
        <f t="shared" si="30"/>
        <v/>
      </c>
      <c r="U46" s="129" t="str">
        <f t="shared" si="30"/>
        <v/>
      </c>
      <c r="V46" s="129" t="str">
        <f t="shared" si="30"/>
        <v/>
      </c>
      <c r="W46" s="129" t="str">
        <f t="shared" si="30"/>
        <v/>
      </c>
      <c r="X46" s="129" t="str">
        <f t="shared" si="30"/>
        <v/>
      </c>
      <c r="Y46" s="129" t="str">
        <f t="shared" si="30"/>
        <v/>
      </c>
      <c r="Z46" s="129">
        <f t="shared" si="30"/>
        <v>0</v>
      </c>
      <c r="AA46" s="129" t="str">
        <f t="shared" si="30"/>
        <v/>
      </c>
      <c r="AB46" s="129">
        <f t="shared" si="30"/>
        <v>0</v>
      </c>
      <c r="AC46" s="129" t="str">
        <f t="shared" si="30"/>
        <v/>
      </c>
      <c r="AD46" s="129">
        <f t="shared" si="30"/>
        <v>0</v>
      </c>
      <c r="AE46" s="129"/>
      <c r="AF46" s="129"/>
      <c r="AG46" s="129"/>
      <c r="AH46" s="37">
        <f t="shared" si="35"/>
        <v>8.8942891859052249E-3</v>
      </c>
      <c r="AI46" s="5" t="s">
        <v>11</v>
      </c>
      <c r="AJ46" s="153"/>
    </row>
    <row r="47" spans="1:37">
      <c r="A47" s="151"/>
      <c r="B47" s="5" t="s">
        <v>12</v>
      </c>
      <c r="C47" s="129" t="str">
        <f t="shared" si="33"/>
        <v/>
      </c>
      <c r="D47" s="129" t="str">
        <f t="shared" si="33"/>
        <v/>
      </c>
      <c r="E47" s="129" t="str">
        <f t="shared" si="33"/>
        <v/>
      </c>
      <c r="F47" s="129">
        <f t="shared" si="33"/>
        <v>5.9963547995139747E-3</v>
      </c>
      <c r="G47" s="129" t="str">
        <f t="shared" si="33"/>
        <v/>
      </c>
      <c r="H47" s="129" t="str">
        <f t="shared" si="33"/>
        <v/>
      </c>
      <c r="I47" s="129">
        <f t="shared" si="33"/>
        <v>1.4216281895504251E-3</v>
      </c>
      <c r="J47" s="129" t="str">
        <f t="shared" si="33"/>
        <v/>
      </c>
      <c r="K47" s="129" t="str">
        <f t="shared" si="30"/>
        <v/>
      </c>
      <c r="L47" s="129" t="str">
        <f t="shared" si="30"/>
        <v/>
      </c>
      <c r="M47" s="129" t="str">
        <f t="shared" si="30"/>
        <v/>
      </c>
      <c r="N47" s="129" t="str">
        <f t="shared" ref="N47" si="38">IF(N$23=0,"",N33*N$24/100)</f>
        <v/>
      </c>
      <c r="O47" s="129" t="str">
        <f t="shared" si="30"/>
        <v/>
      </c>
      <c r="P47" s="129" t="str">
        <f t="shared" si="30"/>
        <v/>
      </c>
      <c r="Q47" s="129" t="str">
        <f t="shared" si="30"/>
        <v/>
      </c>
      <c r="R47" s="129" t="str">
        <f t="shared" si="30"/>
        <v/>
      </c>
      <c r="S47" s="129" t="str">
        <f t="shared" si="30"/>
        <v/>
      </c>
      <c r="T47" s="129" t="str">
        <f t="shared" si="30"/>
        <v/>
      </c>
      <c r="U47" s="129" t="str">
        <f t="shared" si="30"/>
        <v/>
      </c>
      <c r="V47" s="129" t="str">
        <f t="shared" si="30"/>
        <v/>
      </c>
      <c r="W47" s="129" t="str">
        <f t="shared" si="30"/>
        <v/>
      </c>
      <c r="X47" s="129" t="str">
        <f t="shared" si="30"/>
        <v/>
      </c>
      <c r="Y47" s="129" t="str">
        <f t="shared" si="30"/>
        <v/>
      </c>
      <c r="Z47" s="129">
        <f t="shared" si="30"/>
        <v>1.3851761846901578E-3</v>
      </c>
      <c r="AA47" s="129" t="str">
        <f t="shared" si="30"/>
        <v/>
      </c>
      <c r="AB47" s="129">
        <f t="shared" si="30"/>
        <v>0</v>
      </c>
      <c r="AC47" s="129" t="str">
        <f t="shared" si="30"/>
        <v/>
      </c>
      <c r="AD47" s="129">
        <f t="shared" si="30"/>
        <v>0</v>
      </c>
      <c r="AE47" s="129"/>
      <c r="AF47" s="129"/>
      <c r="AG47" s="129"/>
      <c r="AH47" s="37">
        <f t="shared" si="35"/>
        <v>8.8031591737545573E-3</v>
      </c>
      <c r="AI47" s="5" t="s">
        <v>12</v>
      </c>
      <c r="AJ47" s="153"/>
    </row>
    <row r="48" spans="1:37">
      <c r="A48" s="151"/>
      <c r="B48" s="5" t="s">
        <v>13</v>
      </c>
      <c r="C48" s="129" t="str">
        <f t="shared" si="33"/>
        <v/>
      </c>
      <c r="D48" s="129" t="str">
        <f t="shared" si="33"/>
        <v/>
      </c>
      <c r="E48" s="129" t="str">
        <f t="shared" si="33"/>
        <v/>
      </c>
      <c r="F48" s="129">
        <f t="shared" si="33"/>
        <v>2.6609963547995141E-3</v>
      </c>
      <c r="G48" s="129" t="str">
        <f t="shared" si="33"/>
        <v/>
      </c>
      <c r="H48" s="129" t="str">
        <f t="shared" si="33"/>
        <v/>
      </c>
      <c r="I48" s="129">
        <f t="shared" si="33"/>
        <v>3.7667071688942891E-4</v>
      </c>
      <c r="J48" s="129" t="str">
        <f t="shared" si="33"/>
        <v/>
      </c>
      <c r="K48" s="129" t="str">
        <f t="shared" si="30"/>
        <v/>
      </c>
      <c r="L48" s="129" t="str">
        <f t="shared" si="30"/>
        <v/>
      </c>
      <c r="M48" s="129" t="str">
        <f t="shared" si="30"/>
        <v/>
      </c>
      <c r="N48" s="129" t="str">
        <f t="shared" ref="N48" si="39">IF(N$23=0,"",N34*N$24/100)</f>
        <v/>
      </c>
      <c r="O48" s="129" t="str">
        <f t="shared" si="30"/>
        <v/>
      </c>
      <c r="P48" s="129" t="str">
        <f t="shared" si="30"/>
        <v/>
      </c>
      <c r="Q48" s="129" t="str">
        <f t="shared" si="30"/>
        <v/>
      </c>
      <c r="R48" s="129" t="str">
        <f t="shared" si="30"/>
        <v/>
      </c>
      <c r="S48" s="129" t="str">
        <f t="shared" si="30"/>
        <v/>
      </c>
      <c r="T48" s="129" t="str">
        <f t="shared" si="30"/>
        <v/>
      </c>
      <c r="U48" s="129" t="str">
        <f t="shared" si="30"/>
        <v/>
      </c>
      <c r="V48" s="129" t="str">
        <f t="shared" si="30"/>
        <v/>
      </c>
      <c r="W48" s="129" t="str">
        <f t="shared" si="30"/>
        <v/>
      </c>
      <c r="X48" s="129" t="str">
        <f t="shared" si="30"/>
        <v/>
      </c>
      <c r="Y48" s="129" t="str">
        <f t="shared" si="30"/>
        <v/>
      </c>
      <c r="Z48" s="129">
        <f t="shared" si="30"/>
        <v>0</v>
      </c>
      <c r="AA48" s="129" t="str">
        <f t="shared" si="30"/>
        <v/>
      </c>
      <c r="AB48" s="129">
        <f t="shared" si="30"/>
        <v>0</v>
      </c>
      <c r="AC48" s="129" t="str">
        <f t="shared" si="30"/>
        <v/>
      </c>
      <c r="AD48" s="129">
        <f t="shared" si="30"/>
        <v>0</v>
      </c>
      <c r="AE48" s="129"/>
      <c r="AF48" s="129"/>
      <c r="AG48" s="129"/>
      <c r="AH48" s="37">
        <f t="shared" si="35"/>
        <v>3.0376670716889429E-3</v>
      </c>
      <c r="AI48" s="5" t="s">
        <v>14</v>
      </c>
      <c r="AJ48" s="153"/>
    </row>
    <row r="49" spans="1:36">
      <c r="A49" s="151"/>
      <c r="B49" s="5" t="s">
        <v>15</v>
      </c>
      <c r="C49" s="129" t="str">
        <f t="shared" si="33"/>
        <v/>
      </c>
      <c r="D49" s="129" t="str">
        <f t="shared" si="33"/>
        <v/>
      </c>
      <c r="E49" s="129" t="str">
        <f t="shared" si="33"/>
        <v/>
      </c>
      <c r="F49" s="129">
        <f t="shared" si="33"/>
        <v>8.1105710814094786E-3</v>
      </c>
      <c r="G49" s="129" t="str">
        <f t="shared" si="33"/>
        <v/>
      </c>
      <c r="H49" s="129" t="str">
        <f t="shared" si="33"/>
        <v/>
      </c>
      <c r="I49" s="129">
        <f t="shared" si="33"/>
        <v>9.3560145808019443E-4</v>
      </c>
      <c r="J49" s="129" t="str">
        <f t="shared" si="33"/>
        <v/>
      </c>
      <c r="K49" s="129" t="str">
        <f t="shared" si="30"/>
        <v/>
      </c>
      <c r="L49" s="129" t="str">
        <f t="shared" si="30"/>
        <v/>
      </c>
      <c r="M49" s="129" t="str">
        <f t="shared" si="30"/>
        <v/>
      </c>
      <c r="N49" s="129" t="str">
        <f t="shared" ref="N49" si="40">IF(N$23=0,"",N35*N$24/100)</f>
        <v/>
      </c>
      <c r="O49" s="129" t="str">
        <f t="shared" si="30"/>
        <v/>
      </c>
      <c r="P49" s="129" t="str">
        <f t="shared" si="30"/>
        <v/>
      </c>
      <c r="Q49" s="129" t="str">
        <f t="shared" si="30"/>
        <v/>
      </c>
      <c r="R49" s="129" t="str">
        <f t="shared" si="30"/>
        <v/>
      </c>
      <c r="S49" s="129" t="str">
        <f t="shared" si="30"/>
        <v/>
      </c>
      <c r="T49" s="129" t="str">
        <f t="shared" si="30"/>
        <v/>
      </c>
      <c r="U49" s="129" t="str">
        <f t="shared" si="30"/>
        <v/>
      </c>
      <c r="V49" s="129" t="str">
        <f t="shared" si="30"/>
        <v/>
      </c>
      <c r="W49" s="129" t="str">
        <f t="shared" si="30"/>
        <v/>
      </c>
      <c r="X49" s="129" t="str">
        <f t="shared" si="30"/>
        <v/>
      </c>
      <c r="Y49" s="129" t="str">
        <f t="shared" si="30"/>
        <v/>
      </c>
      <c r="Z49" s="129">
        <f t="shared" si="30"/>
        <v>0</v>
      </c>
      <c r="AA49" s="129" t="str">
        <f t="shared" si="30"/>
        <v/>
      </c>
      <c r="AB49" s="129">
        <f t="shared" si="30"/>
        <v>0</v>
      </c>
      <c r="AC49" s="129" t="str">
        <f t="shared" si="30"/>
        <v/>
      </c>
      <c r="AD49" s="129">
        <f t="shared" si="30"/>
        <v>0</v>
      </c>
      <c r="AE49" s="129"/>
      <c r="AF49" s="129"/>
      <c r="AG49" s="129"/>
      <c r="AH49" s="37">
        <f t="shared" si="35"/>
        <v>9.0461725394896733E-3</v>
      </c>
      <c r="AI49" s="5" t="s">
        <v>16</v>
      </c>
      <c r="AJ49" s="153"/>
    </row>
    <row r="50" spans="1:36">
      <c r="A50" s="151"/>
      <c r="B50" s="5" t="s">
        <v>17</v>
      </c>
      <c r="C50" s="129" t="str">
        <f t="shared" si="33"/>
        <v/>
      </c>
      <c r="D50" s="129" t="str">
        <f t="shared" si="33"/>
        <v/>
      </c>
      <c r="E50" s="129" t="str">
        <f t="shared" si="33"/>
        <v/>
      </c>
      <c r="F50" s="129">
        <f t="shared" si="33"/>
        <v>3.9003645200486031E-3</v>
      </c>
      <c r="G50" s="129" t="str">
        <f t="shared" si="33"/>
        <v/>
      </c>
      <c r="H50" s="129" t="str">
        <f t="shared" si="33"/>
        <v/>
      </c>
      <c r="I50" s="129">
        <f t="shared" si="33"/>
        <v>1.0328068043742407E-3</v>
      </c>
      <c r="J50" s="129" t="str">
        <f t="shared" si="33"/>
        <v/>
      </c>
      <c r="K50" s="129" t="str">
        <f t="shared" si="30"/>
        <v/>
      </c>
      <c r="L50" s="129" t="str">
        <f t="shared" si="30"/>
        <v/>
      </c>
      <c r="M50" s="129" t="str">
        <f t="shared" si="30"/>
        <v/>
      </c>
      <c r="N50" s="129" t="str">
        <f t="shared" ref="N50" si="41">IF(N$23=0,"",N36*N$24/100)</f>
        <v/>
      </c>
      <c r="O50" s="129" t="str">
        <f t="shared" si="30"/>
        <v/>
      </c>
      <c r="P50" s="129" t="str">
        <f t="shared" si="30"/>
        <v/>
      </c>
      <c r="Q50" s="129" t="str">
        <f t="shared" si="30"/>
        <v/>
      </c>
      <c r="R50" s="129" t="str">
        <f t="shared" si="30"/>
        <v/>
      </c>
      <c r="S50" s="129" t="str">
        <f t="shared" si="30"/>
        <v/>
      </c>
      <c r="T50" s="129" t="str">
        <f t="shared" si="30"/>
        <v/>
      </c>
      <c r="U50" s="129" t="str">
        <f t="shared" si="30"/>
        <v/>
      </c>
      <c r="V50" s="129" t="str">
        <f t="shared" si="30"/>
        <v/>
      </c>
      <c r="W50" s="129" t="str">
        <f t="shared" si="30"/>
        <v/>
      </c>
      <c r="X50" s="129" t="str">
        <f t="shared" si="30"/>
        <v/>
      </c>
      <c r="Y50" s="129" t="str">
        <f t="shared" si="30"/>
        <v/>
      </c>
      <c r="Z50" s="129">
        <f t="shared" si="30"/>
        <v>0</v>
      </c>
      <c r="AA50" s="129" t="str">
        <f t="shared" si="30"/>
        <v/>
      </c>
      <c r="AB50" s="129">
        <f t="shared" si="30"/>
        <v>9.2345078979343869E-4</v>
      </c>
      <c r="AC50" s="129" t="str">
        <f t="shared" si="30"/>
        <v/>
      </c>
      <c r="AD50" s="129">
        <f t="shared" si="30"/>
        <v>0</v>
      </c>
      <c r="AE50" s="129"/>
      <c r="AF50" s="129"/>
      <c r="AG50" s="129"/>
      <c r="AH50" s="37">
        <f t="shared" si="35"/>
        <v>5.8566221142162828E-3</v>
      </c>
      <c r="AI50" s="5" t="s">
        <v>17</v>
      </c>
      <c r="AJ50" s="153"/>
    </row>
    <row r="51" spans="1:36">
      <c r="A51" s="151"/>
      <c r="B51" s="5" t="s">
        <v>18</v>
      </c>
      <c r="C51" s="129" t="str">
        <f t="shared" si="33"/>
        <v/>
      </c>
      <c r="D51" s="129" t="str">
        <f t="shared" si="33"/>
        <v/>
      </c>
      <c r="E51" s="129" t="str">
        <f t="shared" si="33"/>
        <v/>
      </c>
      <c r="F51" s="129">
        <f t="shared" si="33"/>
        <v>1.3122721749696234E-3</v>
      </c>
      <c r="G51" s="129" t="str">
        <f t="shared" si="33"/>
        <v/>
      </c>
      <c r="H51" s="129" t="str">
        <f t="shared" si="33"/>
        <v/>
      </c>
      <c r="I51" s="129">
        <f t="shared" si="33"/>
        <v>3.7667071688942891E-4</v>
      </c>
      <c r="J51" s="129" t="str">
        <f t="shared" si="33"/>
        <v/>
      </c>
      <c r="K51" s="129" t="str">
        <f t="shared" si="30"/>
        <v/>
      </c>
      <c r="L51" s="129" t="str">
        <f t="shared" si="30"/>
        <v/>
      </c>
      <c r="M51" s="129" t="str">
        <f t="shared" si="30"/>
        <v/>
      </c>
      <c r="N51" s="129" t="str">
        <f t="shared" ref="N51" si="42">IF(N$23=0,"",N37*N$24/100)</f>
        <v/>
      </c>
      <c r="O51" s="129" t="str">
        <f t="shared" si="30"/>
        <v/>
      </c>
      <c r="P51" s="129" t="str">
        <f t="shared" si="30"/>
        <v/>
      </c>
      <c r="Q51" s="129" t="str">
        <f t="shared" si="30"/>
        <v/>
      </c>
      <c r="R51" s="129" t="str">
        <f t="shared" si="30"/>
        <v/>
      </c>
      <c r="S51" s="129" t="str">
        <f t="shared" si="30"/>
        <v/>
      </c>
      <c r="T51" s="129" t="str">
        <f t="shared" si="30"/>
        <v/>
      </c>
      <c r="U51" s="129" t="str">
        <f t="shared" si="30"/>
        <v/>
      </c>
      <c r="V51" s="129" t="str">
        <f t="shared" si="30"/>
        <v/>
      </c>
      <c r="W51" s="129" t="str">
        <f t="shared" si="30"/>
        <v/>
      </c>
      <c r="X51" s="129" t="str">
        <f t="shared" si="30"/>
        <v/>
      </c>
      <c r="Y51" s="129" t="str">
        <f t="shared" si="30"/>
        <v/>
      </c>
      <c r="Z51" s="129">
        <f t="shared" si="30"/>
        <v>0</v>
      </c>
      <c r="AA51" s="129" t="str">
        <f t="shared" si="30"/>
        <v/>
      </c>
      <c r="AB51" s="129">
        <f t="shared" si="30"/>
        <v>0</v>
      </c>
      <c r="AC51" s="129" t="str">
        <f t="shared" si="30"/>
        <v/>
      </c>
      <c r="AD51" s="129">
        <f t="shared" si="30"/>
        <v>0</v>
      </c>
      <c r="AE51" s="129"/>
      <c r="AF51" s="129"/>
      <c r="AG51" s="129"/>
      <c r="AH51" s="37">
        <f t="shared" si="35"/>
        <v>1.6889428918590522E-3</v>
      </c>
      <c r="AI51" s="5" t="s">
        <v>18</v>
      </c>
      <c r="AJ51" s="153"/>
    </row>
    <row r="52" spans="1:36">
      <c r="A52" s="151"/>
      <c r="B52" s="5" t="s">
        <v>19</v>
      </c>
      <c r="C52" s="129" t="str">
        <f t="shared" si="33"/>
        <v/>
      </c>
      <c r="D52" s="129" t="str">
        <f t="shared" si="33"/>
        <v/>
      </c>
      <c r="E52" s="129" t="str">
        <f t="shared" si="33"/>
        <v/>
      </c>
      <c r="F52" s="129">
        <f t="shared" si="33"/>
        <v>4.4835965978128802E-3</v>
      </c>
      <c r="G52" s="129" t="str">
        <f t="shared" si="33"/>
        <v/>
      </c>
      <c r="H52" s="129" t="str">
        <f t="shared" si="33"/>
        <v/>
      </c>
      <c r="I52" s="129">
        <f t="shared" si="33"/>
        <v>1.2393681652490887E-3</v>
      </c>
      <c r="J52" s="129" t="str">
        <f t="shared" si="33"/>
        <v/>
      </c>
      <c r="K52" s="129" t="str">
        <f t="shared" si="30"/>
        <v/>
      </c>
      <c r="L52" s="129" t="str">
        <f t="shared" si="30"/>
        <v/>
      </c>
      <c r="M52" s="129" t="str">
        <f t="shared" si="30"/>
        <v/>
      </c>
      <c r="N52" s="129" t="str">
        <f t="shared" ref="N52" si="43">IF(N$23=0,"",N38*N$24/100)</f>
        <v/>
      </c>
      <c r="O52" s="129" t="str">
        <f t="shared" si="30"/>
        <v/>
      </c>
      <c r="P52" s="129" t="str">
        <f t="shared" si="30"/>
        <v/>
      </c>
      <c r="Q52" s="129" t="str">
        <f t="shared" si="30"/>
        <v/>
      </c>
      <c r="R52" s="129" t="str">
        <f t="shared" si="30"/>
        <v/>
      </c>
      <c r="S52" s="129" t="str">
        <f t="shared" si="30"/>
        <v/>
      </c>
      <c r="T52" s="129" t="str">
        <f t="shared" si="30"/>
        <v/>
      </c>
      <c r="U52" s="129" t="str">
        <f t="shared" si="30"/>
        <v/>
      </c>
      <c r="V52" s="129" t="str">
        <f t="shared" si="30"/>
        <v/>
      </c>
      <c r="W52" s="129" t="str">
        <f t="shared" si="30"/>
        <v/>
      </c>
      <c r="X52" s="129" t="str">
        <f t="shared" si="30"/>
        <v/>
      </c>
      <c r="Y52" s="129" t="str">
        <f t="shared" si="30"/>
        <v/>
      </c>
      <c r="Z52" s="129">
        <f t="shared" si="30"/>
        <v>0</v>
      </c>
      <c r="AA52" s="129" t="str">
        <f t="shared" si="30"/>
        <v/>
      </c>
      <c r="AB52" s="129">
        <f t="shared" si="30"/>
        <v>0</v>
      </c>
      <c r="AC52" s="129" t="str">
        <f t="shared" si="30"/>
        <v/>
      </c>
      <c r="AD52" s="129">
        <f t="shared" si="30"/>
        <v>1.1543134872417983E-3</v>
      </c>
      <c r="AE52" s="129"/>
      <c r="AF52" s="129"/>
      <c r="AG52" s="129"/>
      <c r="AH52" s="37">
        <f t="shared" si="35"/>
        <v>6.8772782503037679E-3</v>
      </c>
      <c r="AI52" s="5" t="s">
        <v>19</v>
      </c>
      <c r="AJ52" s="154"/>
    </row>
    <row r="53" spans="1:36">
      <c r="E53" s="12"/>
      <c r="AH53" s="109">
        <f>SUM(AH43:AH52)/100</f>
        <v>6.0729040097205343E-4</v>
      </c>
      <c r="AI53" s="5" t="s">
        <v>81</v>
      </c>
    </row>
    <row r="54" spans="1:36">
      <c r="B54" s="47" t="s">
        <v>43</v>
      </c>
      <c r="F54"/>
      <c r="G54"/>
      <c r="H54"/>
      <c r="I54"/>
      <c r="J54"/>
      <c r="K54"/>
      <c r="L54"/>
      <c r="M54"/>
      <c r="N54"/>
      <c r="O54"/>
      <c r="P54"/>
      <c r="Q54"/>
      <c r="R54"/>
      <c r="S54"/>
      <c r="T54"/>
      <c r="U54"/>
      <c r="V54"/>
    </row>
    <row r="55" spans="1:36">
      <c r="C55" s="9"/>
      <c r="D55" s="9"/>
      <c r="F55"/>
      <c r="G55"/>
      <c r="H55"/>
      <c r="I55"/>
      <c r="J55"/>
      <c r="K55"/>
      <c r="L55"/>
      <c r="M55"/>
      <c r="N55"/>
      <c r="O55"/>
      <c r="P55"/>
      <c r="Q55"/>
      <c r="R55"/>
      <c r="S55"/>
      <c r="T55"/>
      <c r="U55"/>
      <c r="V55"/>
      <c r="W55"/>
    </row>
    <row r="56" spans="1:36">
      <c r="C56" s="10"/>
      <c r="D56" s="10"/>
      <c r="F56"/>
      <c r="G56" s="6">
        <v>4.5</v>
      </c>
      <c r="H56" s="6">
        <f t="shared" ref="H56:H65" si="44">G56/10</f>
        <v>0.45</v>
      </c>
      <c r="I56"/>
      <c r="J56"/>
      <c r="K56"/>
      <c r="L56"/>
      <c r="M56"/>
      <c r="N56"/>
      <c r="O56"/>
      <c r="P56"/>
      <c r="Q56"/>
      <c r="R56"/>
      <c r="S56"/>
      <c r="T56"/>
      <c r="U56"/>
      <c r="V56"/>
      <c r="W56"/>
      <c r="AH56"/>
    </row>
    <row r="57" spans="1:36">
      <c r="C57"/>
      <c r="D57"/>
      <c r="F57"/>
      <c r="G57" s="6">
        <v>2.2999999999999998</v>
      </c>
      <c r="H57" s="6">
        <f t="shared" si="44"/>
        <v>0.22999999999999998</v>
      </c>
      <c r="I57"/>
      <c r="J57"/>
      <c r="K57"/>
      <c r="L57"/>
      <c r="M57"/>
      <c r="N57"/>
      <c r="O57"/>
      <c r="P57"/>
      <c r="Q57"/>
      <c r="R57"/>
      <c r="S57"/>
      <c r="T57"/>
      <c r="U57"/>
      <c r="V57"/>
      <c r="W57"/>
      <c r="AH57"/>
    </row>
    <row r="58" spans="1:36">
      <c r="C58"/>
      <c r="D58"/>
      <c r="F58"/>
      <c r="G58" s="6">
        <v>4.5</v>
      </c>
      <c r="H58" s="6">
        <f t="shared" si="44"/>
        <v>0.45</v>
      </c>
      <c r="I58"/>
      <c r="J58"/>
      <c r="K58"/>
      <c r="L58" t="s">
        <v>259</v>
      </c>
      <c r="M58"/>
      <c r="N58"/>
      <c r="O58"/>
      <c r="P58"/>
      <c r="Q58"/>
      <c r="R58"/>
      <c r="S58"/>
      <c r="T58"/>
      <c r="U58"/>
      <c r="V58"/>
      <c r="W58"/>
      <c r="AH58"/>
    </row>
    <row r="59" spans="1:36">
      <c r="C59"/>
      <c r="D59"/>
      <c r="F59"/>
      <c r="G59" s="6">
        <v>8.5</v>
      </c>
      <c r="H59" s="6">
        <f t="shared" si="44"/>
        <v>0.85</v>
      </c>
      <c r="I59"/>
      <c r="J59"/>
      <c r="K59"/>
      <c r="L59"/>
      <c r="M59"/>
      <c r="N59"/>
      <c r="O59"/>
      <c r="P59"/>
      <c r="Q59"/>
      <c r="R59"/>
      <c r="S59"/>
      <c r="T59"/>
      <c r="U59"/>
      <c r="V59"/>
      <c r="W59"/>
      <c r="AH59"/>
    </row>
    <row r="60" spans="1:36">
      <c r="C60"/>
      <c r="D60"/>
      <c r="F60"/>
      <c r="G60" s="6">
        <v>6.4</v>
      </c>
      <c r="H60" s="6">
        <f t="shared" si="44"/>
        <v>0.64</v>
      </c>
      <c r="I60"/>
      <c r="J60"/>
      <c r="K60"/>
      <c r="L60"/>
      <c r="M60"/>
      <c r="N60"/>
      <c r="O60"/>
      <c r="P60"/>
      <c r="Q60"/>
      <c r="R60"/>
      <c r="S60"/>
      <c r="T60"/>
      <c r="U60"/>
      <c r="V60"/>
      <c r="W60"/>
      <c r="AH60"/>
    </row>
    <row r="61" spans="1:36">
      <c r="C61"/>
      <c r="D61"/>
      <c r="F61"/>
      <c r="G61" s="6">
        <v>1.7</v>
      </c>
      <c r="H61" s="6">
        <f t="shared" si="44"/>
        <v>0.16999999999999998</v>
      </c>
      <c r="I61"/>
      <c r="J61"/>
      <c r="K61"/>
      <c r="L61"/>
      <c r="M61"/>
      <c r="N61"/>
      <c r="O61"/>
      <c r="P61"/>
      <c r="Q61"/>
      <c r="R61"/>
      <c r="S61"/>
      <c r="T61"/>
      <c r="U61"/>
      <c r="V61"/>
      <c r="W61"/>
      <c r="AH61"/>
    </row>
    <row r="62" spans="1:36">
      <c r="C62"/>
      <c r="D62"/>
      <c r="F62"/>
      <c r="G62" s="6">
        <v>4.4000000000000004</v>
      </c>
      <c r="H62" s="6">
        <f t="shared" si="44"/>
        <v>0.44000000000000006</v>
      </c>
      <c r="I62"/>
      <c r="J62"/>
      <c r="K62"/>
      <c r="L62"/>
      <c r="M62"/>
      <c r="N62"/>
      <c r="O62"/>
      <c r="P62"/>
      <c r="Q62"/>
      <c r="R62"/>
      <c r="S62"/>
      <c r="T62"/>
      <c r="U62"/>
      <c r="V62"/>
      <c r="W62"/>
      <c r="AH62"/>
    </row>
    <row r="63" spans="1:36">
      <c r="C63"/>
      <c r="D63"/>
      <c r="F63"/>
      <c r="G63" s="6">
        <v>4.4000000000000004</v>
      </c>
      <c r="H63" s="6">
        <f t="shared" si="44"/>
        <v>0.44000000000000006</v>
      </c>
      <c r="I63"/>
      <c r="J63"/>
      <c r="K63"/>
      <c r="L63"/>
      <c r="M63"/>
      <c r="N63"/>
      <c r="O63"/>
      <c r="P63"/>
      <c r="Q63"/>
      <c r="R63"/>
      <c r="S63"/>
      <c r="T63"/>
      <c r="U63"/>
      <c r="V63"/>
      <c r="W63"/>
      <c r="AH63"/>
    </row>
    <row r="64" spans="1:36">
      <c r="C64"/>
      <c r="D64"/>
      <c r="F64"/>
      <c r="G64" s="6">
        <v>0.52</v>
      </c>
      <c r="H64" s="6">
        <f t="shared" si="44"/>
        <v>5.2000000000000005E-2</v>
      </c>
      <c r="I64"/>
      <c r="J64"/>
      <c r="K64"/>
      <c r="L64"/>
      <c r="M64"/>
      <c r="N64"/>
      <c r="O64"/>
      <c r="P64"/>
      <c r="Q64"/>
      <c r="R64"/>
      <c r="S64"/>
      <c r="T64"/>
      <c r="U64"/>
      <c r="V64"/>
      <c r="W64"/>
      <c r="AH64"/>
    </row>
    <row r="65" spans="3:34">
      <c r="C65"/>
      <c r="D65"/>
      <c r="F65"/>
      <c r="G65" s="6">
        <v>5.8</v>
      </c>
      <c r="H65" s="6">
        <f t="shared" si="44"/>
        <v>0.57999999999999996</v>
      </c>
      <c r="I65"/>
      <c r="J65"/>
      <c r="K65"/>
      <c r="L65"/>
      <c r="M65"/>
      <c r="N65"/>
      <c r="O65"/>
      <c r="P65"/>
      <c r="Q65"/>
      <c r="R65"/>
      <c r="S65"/>
      <c r="T65"/>
      <c r="U65"/>
      <c r="V65"/>
      <c r="W65"/>
      <c r="X65"/>
      <c r="Y65"/>
      <c r="AH65"/>
    </row>
    <row r="66" spans="3:34">
      <c r="C66"/>
      <c r="D66"/>
      <c r="F66"/>
      <c r="G66"/>
      <c r="H66"/>
      <c r="I66"/>
      <c r="J66"/>
      <c r="K66"/>
      <c r="L66"/>
      <c r="M66"/>
      <c r="N66"/>
      <c r="O66"/>
      <c r="P66"/>
      <c r="Q66"/>
      <c r="R66"/>
      <c r="S66"/>
      <c r="T66"/>
      <c r="U66"/>
      <c r="V66"/>
      <c r="W66"/>
      <c r="X66"/>
      <c r="Y66"/>
      <c r="AH66"/>
    </row>
    <row r="67" spans="3:34">
      <c r="C67"/>
      <c r="D67"/>
      <c r="F67"/>
      <c r="G67"/>
      <c r="H67"/>
      <c r="I67"/>
      <c r="J67"/>
      <c r="K67"/>
      <c r="L67"/>
      <c r="M67"/>
      <c r="N67"/>
      <c r="O67"/>
      <c r="P67"/>
      <c r="Q67"/>
      <c r="R67"/>
      <c r="S67"/>
      <c r="T67"/>
      <c r="U67"/>
      <c r="V67"/>
      <c r="W67"/>
      <c r="X67"/>
      <c r="Y67"/>
      <c r="AH67"/>
    </row>
    <row r="68" spans="3:34">
      <c r="C68"/>
      <c r="D68"/>
      <c r="F68"/>
      <c r="G68"/>
      <c r="H68"/>
      <c r="I68"/>
      <c r="J68"/>
      <c r="K68"/>
      <c r="L68"/>
      <c r="M68"/>
      <c r="N68"/>
      <c r="O68"/>
      <c r="P68"/>
      <c r="Q68"/>
      <c r="R68"/>
      <c r="S68"/>
      <c r="T68"/>
      <c r="U68"/>
      <c r="V68"/>
      <c r="W68"/>
      <c r="X68"/>
      <c r="Y68"/>
      <c r="AH68"/>
    </row>
    <row r="69" spans="3:34">
      <c r="C69"/>
      <c r="D69"/>
      <c r="F69"/>
      <c r="G69"/>
      <c r="H69"/>
      <c r="I69"/>
      <c r="J69"/>
      <c r="K69"/>
      <c r="L69"/>
      <c r="M69"/>
      <c r="N69"/>
      <c r="O69"/>
      <c r="P69"/>
      <c r="Q69"/>
      <c r="R69"/>
      <c r="S69"/>
      <c r="T69"/>
      <c r="U69"/>
      <c r="V69"/>
      <c r="W69"/>
      <c r="X69"/>
      <c r="Y69"/>
      <c r="AH69"/>
    </row>
    <row r="70" spans="3:34">
      <c r="C70"/>
      <c r="D70"/>
      <c r="F70"/>
      <c r="G70"/>
      <c r="H70"/>
      <c r="I70"/>
      <c r="J70"/>
      <c r="K70"/>
      <c r="L70"/>
      <c r="M70"/>
      <c r="N70"/>
      <c r="O70"/>
      <c r="P70"/>
      <c r="Q70"/>
      <c r="R70"/>
      <c r="S70"/>
      <c r="T70"/>
      <c r="U70"/>
      <c r="V70"/>
      <c r="W70"/>
      <c r="X70"/>
      <c r="Y70"/>
      <c r="AH70"/>
    </row>
    <row r="71" spans="3:34">
      <c r="C71"/>
      <c r="D71"/>
      <c r="F71"/>
      <c r="G71"/>
      <c r="H71"/>
      <c r="I71"/>
      <c r="J71"/>
      <c r="K71"/>
      <c r="L71"/>
      <c r="M71"/>
      <c r="N71"/>
      <c r="O71"/>
      <c r="P71"/>
      <c r="Q71"/>
      <c r="R71"/>
      <c r="S71"/>
      <c r="T71"/>
      <c r="U71"/>
      <c r="V71"/>
      <c r="W71"/>
      <c r="X71"/>
      <c r="Y71"/>
      <c r="AH71"/>
    </row>
    <row r="72" spans="3:34">
      <c r="C72"/>
      <c r="D72"/>
      <c r="F72"/>
      <c r="G72"/>
      <c r="H72"/>
      <c r="I72"/>
      <c r="J72"/>
      <c r="K72"/>
      <c r="L72"/>
      <c r="M72"/>
      <c r="N72"/>
      <c r="O72"/>
      <c r="P72"/>
      <c r="Q72"/>
      <c r="R72"/>
      <c r="S72"/>
      <c r="T72"/>
      <c r="U72"/>
      <c r="V72"/>
      <c r="W72"/>
      <c r="X72"/>
      <c r="Y72"/>
      <c r="AH72"/>
    </row>
    <row r="73" spans="3:34">
      <c r="C73"/>
      <c r="D73"/>
      <c r="F73"/>
      <c r="G73"/>
      <c r="H73"/>
      <c r="I73"/>
      <c r="J73"/>
      <c r="K73"/>
      <c r="L73"/>
      <c r="M73"/>
      <c r="N73"/>
      <c r="O73"/>
      <c r="P73"/>
      <c r="Q73"/>
      <c r="R73"/>
      <c r="S73"/>
      <c r="T73"/>
      <c r="U73"/>
      <c r="V73"/>
      <c r="W73"/>
      <c r="X73"/>
      <c r="Y73"/>
      <c r="AH73"/>
    </row>
    <row r="74" spans="3:34">
      <c r="C74"/>
      <c r="D74"/>
      <c r="F74"/>
      <c r="G74"/>
      <c r="O74"/>
      <c r="P74"/>
      <c r="Q74"/>
      <c r="R74"/>
      <c r="S74"/>
      <c r="T74"/>
      <c r="U74"/>
      <c r="V74"/>
      <c r="W74"/>
      <c r="X74"/>
      <c r="Y74"/>
      <c r="AH74"/>
    </row>
    <row r="75" spans="3:34">
      <c r="C75"/>
      <c r="D75"/>
      <c r="F75"/>
      <c r="G75"/>
      <c r="O75"/>
      <c r="P75"/>
      <c r="Q75"/>
      <c r="R75"/>
      <c r="S75"/>
      <c r="T75"/>
      <c r="U75"/>
      <c r="V75"/>
      <c r="W75"/>
      <c r="X75"/>
      <c r="Y75"/>
      <c r="AH75"/>
    </row>
    <row r="76" spans="3:34">
      <c r="AH76"/>
    </row>
    <row r="77" spans="3:34">
      <c r="AH77"/>
    </row>
    <row r="78" spans="3:34">
      <c r="AH78"/>
    </row>
  </sheetData>
  <sheetProtection selectLockedCells="1"/>
  <mergeCells count="25">
    <mergeCell ref="S4:AA6"/>
    <mergeCell ref="V7:Z7"/>
    <mergeCell ref="S7:T7"/>
    <mergeCell ref="S9:AA10"/>
    <mergeCell ref="S11:T11"/>
    <mergeCell ref="S14:T14"/>
    <mergeCell ref="V14:AA14"/>
    <mergeCell ref="S13:AA13"/>
    <mergeCell ref="AI22:AL22"/>
    <mergeCell ref="A22:B22"/>
    <mergeCell ref="AE21:AG21"/>
    <mergeCell ref="C21:V21"/>
    <mergeCell ref="V11:AA11"/>
    <mergeCell ref="W21:AD21"/>
    <mergeCell ref="S19:T19"/>
    <mergeCell ref="V19:AA19"/>
    <mergeCell ref="S16:AG18"/>
    <mergeCell ref="A43:A52"/>
    <mergeCell ref="AJ43:AJ52"/>
    <mergeCell ref="A25:B25"/>
    <mergeCell ref="A23:B23"/>
    <mergeCell ref="A26:B26"/>
    <mergeCell ref="A24:B24"/>
    <mergeCell ref="AJ26:AK26"/>
    <mergeCell ref="A29:A38"/>
  </mergeCells>
  <conditionalFormatting sqref="A23">
    <cfRule type="cellIs" dxfId="1" priority="1" operator="equal">
      <formula>"Exceeds 100%"</formula>
    </cfRule>
    <cfRule type="containsText" dxfId="0" priority="2" operator="containsText" text="ERROR">
      <formula>NOT(ISERROR(SEARCH("ERROR",A23)))</formula>
    </cfRule>
  </conditionalFormatting>
  <pageMargins left="0.7" right="0.7" top="0.75" bottom="0.75" header="0.3" footer="0.3"/>
  <pageSetup orientation="portrait" horizontalDpi="0" verticalDpi="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C2:AB24"/>
  <sheetViews>
    <sheetView topLeftCell="K1" workbookViewId="0">
      <selection activeCell="AB8" sqref="AB8:AB22"/>
    </sheetView>
  </sheetViews>
  <sheetFormatPr defaultRowHeight="15"/>
  <sheetData>
    <row r="2" spans="3:28">
      <c r="D2" t="s">
        <v>170</v>
      </c>
      <c r="E2" t="s">
        <v>171</v>
      </c>
      <c r="F2" t="s">
        <v>172</v>
      </c>
      <c r="G2" t="s">
        <v>173</v>
      </c>
      <c r="H2" t="s">
        <v>174</v>
      </c>
      <c r="I2" t="s">
        <v>175</v>
      </c>
      <c r="J2" t="s">
        <v>176</v>
      </c>
      <c r="K2" t="s">
        <v>166</v>
      </c>
      <c r="L2" t="s">
        <v>177</v>
      </c>
      <c r="M2" t="s">
        <v>178</v>
      </c>
      <c r="N2" t="s">
        <v>167</v>
      </c>
      <c r="O2" t="s">
        <v>179</v>
      </c>
      <c r="P2" t="s">
        <v>180</v>
      </c>
      <c r="Q2" t="s">
        <v>2</v>
      </c>
      <c r="R2" t="s">
        <v>181</v>
      </c>
      <c r="S2" t="s">
        <v>182</v>
      </c>
      <c r="V2" t="s">
        <v>204</v>
      </c>
    </row>
    <row r="3" spans="3:28">
      <c r="C3" t="s">
        <v>183</v>
      </c>
      <c r="V3" t="s">
        <v>205</v>
      </c>
    </row>
    <row r="4" spans="3:28">
      <c r="C4" t="s">
        <v>184</v>
      </c>
      <c r="D4">
        <v>1.5</v>
      </c>
      <c r="E4">
        <v>1.6</v>
      </c>
      <c r="F4">
        <v>1.8</v>
      </c>
      <c r="G4">
        <v>1.3</v>
      </c>
      <c r="H4">
        <v>2.1</v>
      </c>
      <c r="I4">
        <v>2.2999999999999998</v>
      </c>
      <c r="J4">
        <v>2.2999999999999998</v>
      </c>
      <c r="K4">
        <v>2.5</v>
      </c>
      <c r="L4">
        <v>1.8</v>
      </c>
      <c r="M4">
        <v>4.0999999999999996</v>
      </c>
      <c r="N4">
        <v>5.4</v>
      </c>
      <c r="O4">
        <v>3.5</v>
      </c>
      <c r="P4">
        <v>3.5</v>
      </c>
      <c r="Q4">
        <v>2.6</v>
      </c>
      <c r="R4">
        <v>2</v>
      </c>
      <c r="S4">
        <v>2.9</v>
      </c>
    </row>
    <row r="5" spans="3:28">
      <c r="C5" t="s">
        <v>185</v>
      </c>
      <c r="D5">
        <v>0.1</v>
      </c>
      <c r="E5">
        <v>0.2</v>
      </c>
      <c r="F5">
        <v>0.7</v>
      </c>
      <c r="G5">
        <v>1</v>
      </c>
      <c r="H5">
        <v>0</v>
      </c>
      <c r="I5">
        <v>0.3</v>
      </c>
      <c r="J5">
        <v>2</v>
      </c>
      <c r="K5">
        <v>0.3</v>
      </c>
      <c r="L5">
        <v>1.1000000000000001</v>
      </c>
      <c r="M5">
        <v>1.3</v>
      </c>
      <c r="N5">
        <v>1.8</v>
      </c>
      <c r="O5">
        <v>2.1</v>
      </c>
      <c r="P5">
        <v>2.2000000000000002</v>
      </c>
      <c r="Q5">
        <v>1.6</v>
      </c>
      <c r="R5">
        <v>1.4</v>
      </c>
      <c r="S5">
        <v>1.7</v>
      </c>
    </row>
    <row r="6" spans="3:28">
      <c r="C6" t="s">
        <v>186</v>
      </c>
      <c r="D6">
        <v>2.7</v>
      </c>
      <c r="E6">
        <v>1.8</v>
      </c>
      <c r="F6">
        <v>3.7</v>
      </c>
      <c r="G6">
        <v>1.8</v>
      </c>
      <c r="H6">
        <v>2.1</v>
      </c>
      <c r="I6">
        <v>3.2</v>
      </c>
      <c r="J6">
        <v>3.7</v>
      </c>
      <c r="K6">
        <v>3.7</v>
      </c>
      <c r="L6">
        <v>3.4</v>
      </c>
      <c r="M6">
        <v>4.2</v>
      </c>
      <c r="N6">
        <v>2.5</v>
      </c>
      <c r="O6">
        <v>3.5</v>
      </c>
      <c r="P6">
        <v>4.2</v>
      </c>
      <c r="Q6">
        <v>3.1</v>
      </c>
      <c r="R6">
        <v>2.2999999999999998</v>
      </c>
      <c r="S6">
        <v>3.8</v>
      </c>
      <c r="W6" t="s">
        <v>206</v>
      </c>
      <c r="Y6" t="s">
        <v>207</v>
      </c>
    </row>
    <row r="7" spans="3:28" ht="60">
      <c r="C7" t="s">
        <v>187</v>
      </c>
      <c r="D7">
        <v>0.9</v>
      </c>
      <c r="E7">
        <v>1.2</v>
      </c>
      <c r="F7">
        <v>1.4</v>
      </c>
      <c r="G7">
        <v>1.1000000000000001</v>
      </c>
      <c r="H7">
        <v>0.7</v>
      </c>
      <c r="I7">
        <v>1.5</v>
      </c>
      <c r="J7">
        <v>1.5</v>
      </c>
      <c r="K7">
        <v>1.6</v>
      </c>
      <c r="L7">
        <v>1.1000000000000001</v>
      </c>
      <c r="M7">
        <v>1.4</v>
      </c>
      <c r="N7">
        <v>1.4</v>
      </c>
      <c r="O7">
        <v>1.9</v>
      </c>
      <c r="P7">
        <v>2.2000000000000002</v>
      </c>
      <c r="Q7">
        <v>1.7</v>
      </c>
      <c r="R7">
        <v>0.9</v>
      </c>
      <c r="S7">
        <v>2.8</v>
      </c>
      <c r="W7" s="4" t="s">
        <v>208</v>
      </c>
      <c r="X7" s="4" t="s">
        <v>209</v>
      </c>
      <c r="Y7" s="4" t="s">
        <v>208</v>
      </c>
      <c r="Z7" s="4" t="s">
        <v>209</v>
      </c>
      <c r="AA7" s="4"/>
      <c r="AB7" s="4"/>
    </row>
    <row r="8" spans="3:28">
      <c r="C8" t="s">
        <v>188</v>
      </c>
      <c r="D8">
        <v>1.3</v>
      </c>
      <c r="E8">
        <v>2.1</v>
      </c>
      <c r="F8">
        <v>1.1000000000000001</v>
      </c>
      <c r="G8">
        <v>1.4</v>
      </c>
      <c r="H8">
        <v>3.6</v>
      </c>
      <c r="I8">
        <v>3.4</v>
      </c>
      <c r="J8">
        <v>1.9</v>
      </c>
      <c r="K8">
        <v>4.7</v>
      </c>
      <c r="L8">
        <v>1</v>
      </c>
      <c r="M8">
        <v>4.8</v>
      </c>
      <c r="N8">
        <v>7.1</v>
      </c>
      <c r="O8">
        <v>5.9</v>
      </c>
      <c r="P8">
        <v>5.9</v>
      </c>
      <c r="Q8">
        <v>4.5999999999999996</v>
      </c>
      <c r="R8">
        <v>2.7</v>
      </c>
      <c r="S8">
        <v>6.6</v>
      </c>
      <c r="V8" t="s">
        <v>170</v>
      </c>
      <c r="W8">
        <v>47</v>
      </c>
      <c r="X8">
        <v>73</v>
      </c>
      <c r="Y8">
        <v>51</v>
      </c>
      <c r="Z8">
        <v>79</v>
      </c>
      <c r="AB8" s="54">
        <f>10.9/Y8</f>
        <v>0.21372549019607845</v>
      </c>
    </row>
    <row r="9" spans="3:28">
      <c r="C9" t="s">
        <v>189</v>
      </c>
      <c r="D9">
        <v>2</v>
      </c>
      <c r="E9">
        <v>1.4</v>
      </c>
      <c r="F9">
        <v>2.2999999999999998</v>
      </c>
      <c r="G9">
        <v>1.3</v>
      </c>
      <c r="H9">
        <v>2.1</v>
      </c>
      <c r="I9">
        <v>2.2000000000000002</v>
      </c>
      <c r="J9">
        <v>2.8</v>
      </c>
      <c r="K9">
        <v>2.7</v>
      </c>
      <c r="L9">
        <v>2.1</v>
      </c>
      <c r="M9">
        <v>3.7</v>
      </c>
      <c r="N9">
        <v>3.5</v>
      </c>
      <c r="O9">
        <v>3.6</v>
      </c>
      <c r="P9">
        <v>3.8</v>
      </c>
      <c r="Q9">
        <v>3</v>
      </c>
      <c r="R9">
        <v>2</v>
      </c>
      <c r="S9">
        <v>4.3</v>
      </c>
      <c r="V9" t="s">
        <v>171</v>
      </c>
      <c r="W9">
        <v>52</v>
      </c>
      <c r="X9">
        <v>86</v>
      </c>
      <c r="Y9">
        <v>50</v>
      </c>
      <c r="Z9">
        <v>83</v>
      </c>
      <c r="AB9" s="54">
        <f t="shared" ref="AB9:AB22" si="0">10.9/Y9</f>
        <v>0.218</v>
      </c>
    </row>
    <row r="10" spans="3:28">
      <c r="C10" t="s">
        <v>190</v>
      </c>
      <c r="D10">
        <v>1.3</v>
      </c>
      <c r="E10">
        <v>1.5</v>
      </c>
      <c r="F10">
        <v>2</v>
      </c>
      <c r="G10">
        <v>1</v>
      </c>
      <c r="H10">
        <v>1.2</v>
      </c>
      <c r="I10">
        <v>1.9</v>
      </c>
      <c r="J10">
        <v>2</v>
      </c>
      <c r="K10">
        <v>2.2999999999999998</v>
      </c>
      <c r="L10">
        <v>1.7</v>
      </c>
      <c r="M10">
        <v>3.1</v>
      </c>
      <c r="N10">
        <v>3.8</v>
      </c>
      <c r="O10">
        <v>2.9</v>
      </c>
      <c r="P10">
        <v>3</v>
      </c>
      <c r="Q10">
        <v>2.2999999999999998</v>
      </c>
      <c r="R10">
        <v>1.6</v>
      </c>
      <c r="S10">
        <v>3.4</v>
      </c>
      <c r="V10" t="s">
        <v>172</v>
      </c>
      <c r="W10">
        <v>45</v>
      </c>
      <c r="X10">
        <v>55</v>
      </c>
      <c r="Y10">
        <v>49</v>
      </c>
      <c r="Z10">
        <v>60</v>
      </c>
      <c r="AB10" s="54">
        <f t="shared" si="0"/>
        <v>0.22244897959183674</v>
      </c>
    </row>
    <row r="11" spans="3:28">
      <c r="C11" t="s">
        <v>191</v>
      </c>
      <c r="D11">
        <v>3.8</v>
      </c>
      <c r="E11">
        <v>3.2</v>
      </c>
      <c r="F11">
        <v>5</v>
      </c>
      <c r="G11">
        <v>2.6</v>
      </c>
      <c r="H11">
        <v>4</v>
      </c>
      <c r="I11">
        <v>5</v>
      </c>
      <c r="J11">
        <v>5.8</v>
      </c>
      <c r="K11">
        <v>5.7</v>
      </c>
      <c r="L11">
        <v>8.8000000000000007</v>
      </c>
      <c r="M11">
        <v>6.7</v>
      </c>
      <c r="N11">
        <v>8.6</v>
      </c>
      <c r="O11">
        <v>7</v>
      </c>
      <c r="P11">
        <v>7.8</v>
      </c>
      <c r="Q11">
        <v>5.8</v>
      </c>
      <c r="R11">
        <v>3.6</v>
      </c>
      <c r="S11">
        <v>6.3</v>
      </c>
      <c r="V11" t="s">
        <v>173</v>
      </c>
      <c r="W11">
        <v>54</v>
      </c>
      <c r="X11">
        <v>105</v>
      </c>
      <c r="Y11">
        <v>48</v>
      </c>
      <c r="Z11">
        <v>93</v>
      </c>
      <c r="AB11" s="54">
        <f t="shared" si="0"/>
        <v>0.22708333333333333</v>
      </c>
    </row>
    <row r="12" spans="3:28">
      <c r="C12" t="s">
        <v>192</v>
      </c>
      <c r="D12">
        <v>13.7</v>
      </c>
      <c r="E12">
        <v>13.1</v>
      </c>
      <c r="F12">
        <v>18</v>
      </c>
      <c r="G12">
        <v>11.6</v>
      </c>
      <c r="H12">
        <v>15.7</v>
      </c>
      <c r="I12">
        <v>19.899999999999999</v>
      </c>
      <c r="J12">
        <v>22.1</v>
      </c>
      <c r="K12">
        <v>23.6</v>
      </c>
      <c r="L12">
        <v>21</v>
      </c>
      <c r="M12">
        <v>29.3</v>
      </c>
      <c r="N12">
        <v>34.1</v>
      </c>
      <c r="O12">
        <v>30.3</v>
      </c>
      <c r="P12">
        <v>32.799999999999997</v>
      </c>
      <c r="Q12">
        <v>24.8</v>
      </c>
      <c r="R12">
        <v>16.5</v>
      </c>
      <c r="S12">
        <v>31.8</v>
      </c>
      <c r="V12" t="s">
        <v>174</v>
      </c>
      <c r="W12">
        <v>48</v>
      </c>
      <c r="X12">
        <v>69</v>
      </c>
      <c r="Y12">
        <v>48</v>
      </c>
      <c r="Z12">
        <v>69</v>
      </c>
      <c r="AB12" s="54">
        <f t="shared" si="0"/>
        <v>0.22708333333333333</v>
      </c>
    </row>
    <row r="13" spans="3:28">
      <c r="C13" t="s">
        <v>193</v>
      </c>
      <c r="V13" t="s">
        <v>175</v>
      </c>
      <c r="W13">
        <v>40</v>
      </c>
      <c r="X13">
        <v>55</v>
      </c>
      <c r="Y13">
        <v>40</v>
      </c>
      <c r="Z13">
        <v>55</v>
      </c>
      <c r="AB13" s="54">
        <f t="shared" si="0"/>
        <v>0.27250000000000002</v>
      </c>
    </row>
    <row r="14" spans="3:28">
      <c r="C14" t="s">
        <v>194</v>
      </c>
      <c r="D14">
        <v>2.2000000000000002</v>
      </c>
      <c r="E14">
        <v>2.5</v>
      </c>
      <c r="F14">
        <v>3.5</v>
      </c>
      <c r="G14">
        <v>2.2999999999999998</v>
      </c>
      <c r="H14">
        <v>2.1</v>
      </c>
      <c r="I14">
        <v>3.4</v>
      </c>
      <c r="J14">
        <v>3.4</v>
      </c>
      <c r="K14">
        <v>3.6</v>
      </c>
      <c r="L14">
        <v>2.9</v>
      </c>
      <c r="M14">
        <v>3.4</v>
      </c>
      <c r="N14">
        <v>4</v>
      </c>
      <c r="O14">
        <v>4</v>
      </c>
      <c r="P14">
        <v>4.2</v>
      </c>
      <c r="Q14">
        <v>3.4</v>
      </c>
      <c r="R14">
        <v>3.3</v>
      </c>
      <c r="S14">
        <v>2.2999999999999998</v>
      </c>
      <c r="V14" t="s">
        <v>176</v>
      </c>
      <c r="W14">
        <v>37</v>
      </c>
      <c r="X14">
        <v>47</v>
      </c>
      <c r="Y14">
        <v>39</v>
      </c>
      <c r="Z14">
        <v>49</v>
      </c>
      <c r="AB14" s="54">
        <f t="shared" si="0"/>
        <v>0.27948717948717949</v>
      </c>
    </row>
    <row r="15" spans="3:28">
      <c r="C15" t="s">
        <v>195</v>
      </c>
      <c r="D15">
        <v>1.7</v>
      </c>
      <c r="E15">
        <v>2.1</v>
      </c>
      <c r="F15">
        <v>2.4</v>
      </c>
      <c r="G15">
        <v>2.1</v>
      </c>
      <c r="H15">
        <v>2.6</v>
      </c>
      <c r="I15">
        <v>2.7</v>
      </c>
      <c r="J15">
        <v>3.4</v>
      </c>
      <c r="K15">
        <v>2.8</v>
      </c>
      <c r="L15">
        <v>1.6</v>
      </c>
      <c r="M15">
        <v>3.2</v>
      </c>
      <c r="N15">
        <v>1.5</v>
      </c>
      <c r="O15">
        <v>1.5</v>
      </c>
      <c r="P15">
        <v>1.5</v>
      </c>
      <c r="Q15">
        <v>1.2</v>
      </c>
      <c r="R15">
        <v>1.4</v>
      </c>
      <c r="S15">
        <v>3.1</v>
      </c>
      <c r="V15" t="s">
        <v>166</v>
      </c>
      <c r="W15">
        <v>38</v>
      </c>
      <c r="X15">
        <v>48</v>
      </c>
      <c r="Y15">
        <v>37</v>
      </c>
      <c r="Z15">
        <v>46</v>
      </c>
      <c r="AB15" s="54">
        <f t="shared" si="0"/>
        <v>0.29459459459459458</v>
      </c>
    </row>
    <row r="16" spans="3:28">
      <c r="C16" t="s">
        <v>196</v>
      </c>
      <c r="D16">
        <v>11</v>
      </c>
      <c r="E16">
        <v>12.4</v>
      </c>
      <c r="F16">
        <v>26.9</v>
      </c>
      <c r="G16">
        <v>7.4</v>
      </c>
      <c r="H16">
        <v>5.7</v>
      </c>
      <c r="I16">
        <v>12.4</v>
      </c>
      <c r="J16">
        <v>12.7</v>
      </c>
      <c r="K16">
        <v>12.9</v>
      </c>
      <c r="L16">
        <v>13.1</v>
      </c>
      <c r="M16">
        <v>7.1</v>
      </c>
      <c r="N16">
        <v>15.5</v>
      </c>
      <c r="O16">
        <v>16.7</v>
      </c>
      <c r="P16">
        <v>16</v>
      </c>
      <c r="Q16">
        <v>13.9</v>
      </c>
      <c r="R16">
        <v>5.0999999999999996</v>
      </c>
      <c r="S16">
        <v>13.1</v>
      </c>
      <c r="V16" t="s">
        <v>177</v>
      </c>
      <c r="W16">
        <v>20</v>
      </c>
      <c r="X16">
        <v>31</v>
      </c>
      <c r="Y16">
        <v>34</v>
      </c>
      <c r="Z16">
        <v>52</v>
      </c>
      <c r="AB16" s="54">
        <f t="shared" si="0"/>
        <v>0.32058823529411767</v>
      </c>
    </row>
    <row r="17" spans="3:28">
      <c r="C17" t="s">
        <v>197</v>
      </c>
      <c r="D17">
        <v>2.5</v>
      </c>
      <c r="E17">
        <v>2</v>
      </c>
      <c r="F17">
        <v>8.8000000000000007</v>
      </c>
      <c r="G17">
        <v>1.8</v>
      </c>
      <c r="H17">
        <v>2.2999999999999998</v>
      </c>
      <c r="I17">
        <v>3.3</v>
      </c>
      <c r="J17">
        <v>3.4</v>
      </c>
      <c r="K17">
        <v>3.1</v>
      </c>
      <c r="L17">
        <v>5.2</v>
      </c>
      <c r="M17">
        <v>3.3</v>
      </c>
      <c r="N17">
        <v>4.8</v>
      </c>
      <c r="O17">
        <v>7.3</v>
      </c>
      <c r="P17">
        <v>8.6999999999999993</v>
      </c>
      <c r="Q17">
        <v>6.5</v>
      </c>
      <c r="R17">
        <v>1.8</v>
      </c>
      <c r="S17">
        <v>0</v>
      </c>
      <c r="V17" t="s">
        <v>178</v>
      </c>
      <c r="W17">
        <v>33</v>
      </c>
      <c r="X17">
        <v>41</v>
      </c>
      <c r="Y17">
        <v>30</v>
      </c>
      <c r="Z17">
        <v>37</v>
      </c>
      <c r="AB17" s="54">
        <f t="shared" si="0"/>
        <v>0.36333333333333334</v>
      </c>
    </row>
    <row r="18" spans="3:28">
      <c r="C18" t="s">
        <v>198</v>
      </c>
      <c r="D18">
        <v>0.4</v>
      </c>
      <c r="E18">
        <v>0.2</v>
      </c>
      <c r="F18">
        <v>0.7</v>
      </c>
      <c r="G18">
        <v>0.2</v>
      </c>
      <c r="H18">
        <v>0.1</v>
      </c>
      <c r="I18">
        <v>0.2</v>
      </c>
      <c r="J18">
        <v>0.6</v>
      </c>
      <c r="K18">
        <v>0.2</v>
      </c>
      <c r="L18">
        <v>0.3</v>
      </c>
      <c r="M18">
        <v>0.3</v>
      </c>
      <c r="N18">
        <v>0.8</v>
      </c>
      <c r="O18">
        <v>0.2</v>
      </c>
      <c r="P18">
        <v>0.1</v>
      </c>
      <c r="Q18">
        <v>0.1</v>
      </c>
      <c r="R18">
        <v>0.4</v>
      </c>
      <c r="S18">
        <v>0</v>
      </c>
      <c r="V18" t="s">
        <v>167</v>
      </c>
      <c r="W18">
        <v>25</v>
      </c>
      <c r="X18">
        <v>32</v>
      </c>
      <c r="Y18">
        <v>25</v>
      </c>
      <c r="Z18">
        <v>32</v>
      </c>
      <c r="AB18" s="54">
        <f t="shared" si="0"/>
        <v>0.436</v>
      </c>
    </row>
    <row r="19" spans="3:28">
      <c r="C19" t="s">
        <v>199</v>
      </c>
      <c r="D19">
        <v>2.2000000000000002</v>
      </c>
      <c r="E19">
        <v>1.7</v>
      </c>
      <c r="F19">
        <v>1.8</v>
      </c>
      <c r="G19">
        <v>1.9</v>
      </c>
      <c r="H19">
        <v>4</v>
      </c>
      <c r="I19">
        <v>2.8</v>
      </c>
      <c r="J19">
        <v>4.3</v>
      </c>
      <c r="K19">
        <v>3.2</v>
      </c>
      <c r="L19">
        <v>4.8</v>
      </c>
      <c r="M19">
        <v>3.3</v>
      </c>
      <c r="N19">
        <v>4.2</v>
      </c>
      <c r="O19">
        <v>2.6</v>
      </c>
      <c r="P19">
        <v>2.6</v>
      </c>
      <c r="Q19">
        <v>2</v>
      </c>
      <c r="R19">
        <v>2.6</v>
      </c>
      <c r="S19">
        <v>4.0999999999999996</v>
      </c>
      <c r="V19" t="s">
        <v>179</v>
      </c>
      <c r="W19">
        <v>31</v>
      </c>
      <c r="X19">
        <v>39</v>
      </c>
      <c r="Y19">
        <v>28</v>
      </c>
      <c r="Z19">
        <v>36</v>
      </c>
      <c r="AB19" s="54">
        <f t="shared" si="0"/>
        <v>0.38928571428571429</v>
      </c>
    </row>
    <row r="20" spans="3:28">
      <c r="C20" t="s">
        <v>200</v>
      </c>
      <c r="D20">
        <v>1.5</v>
      </c>
      <c r="E20">
        <v>1.9</v>
      </c>
      <c r="F20">
        <v>2.4</v>
      </c>
      <c r="G20">
        <v>1.3</v>
      </c>
      <c r="H20">
        <v>1.2</v>
      </c>
      <c r="I20">
        <v>2.2000000000000002</v>
      </c>
      <c r="J20">
        <v>3.5</v>
      </c>
      <c r="K20">
        <v>2.6</v>
      </c>
      <c r="L20">
        <v>2.7</v>
      </c>
      <c r="M20">
        <v>3.8</v>
      </c>
      <c r="N20">
        <v>2.4</v>
      </c>
      <c r="O20">
        <v>3.8</v>
      </c>
      <c r="P20">
        <v>4.4000000000000004</v>
      </c>
      <c r="Q20">
        <v>3.4</v>
      </c>
      <c r="R20">
        <v>1.8</v>
      </c>
      <c r="S20">
        <v>2</v>
      </c>
      <c r="V20" t="s">
        <v>180</v>
      </c>
      <c r="W20">
        <v>30</v>
      </c>
      <c r="X20">
        <v>35</v>
      </c>
      <c r="Y20">
        <v>28</v>
      </c>
      <c r="Z20">
        <v>33</v>
      </c>
      <c r="AB20" s="54">
        <f t="shared" si="0"/>
        <v>0.38928571428571429</v>
      </c>
    </row>
    <row r="21" spans="3:28">
      <c r="C21" t="s">
        <v>201</v>
      </c>
      <c r="D21">
        <v>3.1</v>
      </c>
      <c r="E21">
        <v>5.5</v>
      </c>
      <c r="F21">
        <v>2.4</v>
      </c>
      <c r="G21">
        <v>5.3</v>
      </c>
      <c r="H21">
        <v>3.4</v>
      </c>
      <c r="I21">
        <v>4.8</v>
      </c>
      <c r="J21">
        <v>5.4</v>
      </c>
      <c r="K21">
        <v>5.9</v>
      </c>
      <c r="L21">
        <v>1.7</v>
      </c>
      <c r="M21">
        <v>3.3</v>
      </c>
      <c r="N21">
        <v>1.7</v>
      </c>
      <c r="O21">
        <v>2.6</v>
      </c>
      <c r="P21">
        <v>2.9</v>
      </c>
      <c r="Q21">
        <v>2.1</v>
      </c>
      <c r="R21">
        <v>2.6</v>
      </c>
      <c r="S21">
        <v>4.4000000000000004</v>
      </c>
      <c r="V21" t="s">
        <v>2</v>
      </c>
      <c r="W21">
        <v>34</v>
      </c>
      <c r="X21">
        <v>47</v>
      </c>
      <c r="Y21">
        <v>32</v>
      </c>
      <c r="Z21">
        <v>44</v>
      </c>
      <c r="AB21" s="54">
        <f t="shared" si="0"/>
        <v>0.34062500000000001</v>
      </c>
    </row>
    <row r="22" spans="3:28">
      <c r="C22" t="s">
        <v>202</v>
      </c>
      <c r="D22">
        <v>24.7</v>
      </c>
      <c r="E22">
        <v>28.2</v>
      </c>
      <c r="F22">
        <v>48.9</v>
      </c>
      <c r="G22">
        <v>22.4</v>
      </c>
      <c r="H22">
        <v>21.4</v>
      </c>
      <c r="I22">
        <v>31.9</v>
      </c>
      <c r="J22">
        <v>36.799999999999997</v>
      </c>
      <c r="K22">
        <v>34.4</v>
      </c>
      <c r="L22">
        <v>32.299999999999997</v>
      </c>
      <c r="M22">
        <v>27.8</v>
      </c>
      <c r="N22">
        <v>34.9</v>
      </c>
      <c r="O22">
        <v>38.6</v>
      </c>
      <c r="P22">
        <v>40.4</v>
      </c>
      <c r="Q22">
        <v>32.5</v>
      </c>
      <c r="R22">
        <v>19</v>
      </c>
      <c r="S22">
        <v>29</v>
      </c>
      <c r="V22" t="s">
        <v>181</v>
      </c>
      <c r="W22">
        <v>39</v>
      </c>
      <c r="X22">
        <v>77</v>
      </c>
      <c r="Y22">
        <v>34</v>
      </c>
      <c r="Z22">
        <v>66</v>
      </c>
      <c r="AB22" s="54">
        <f t="shared" si="0"/>
        <v>0.32058823529411767</v>
      </c>
    </row>
    <row r="23" spans="3:28">
      <c r="C23" t="s">
        <v>203</v>
      </c>
      <c r="V23" t="s">
        <v>210</v>
      </c>
    </row>
    <row r="24" spans="3:28">
      <c r="V24" t="s">
        <v>211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5:H34"/>
  <sheetViews>
    <sheetView topLeftCell="A4" zoomScaleNormal="100" workbookViewId="0">
      <selection activeCell="K18" sqref="K18"/>
    </sheetView>
  </sheetViews>
  <sheetFormatPr defaultRowHeight="15"/>
  <cols>
    <col min="1" max="1" width="23.140625" customWidth="1"/>
    <col min="9" max="9" width="13.85546875" bestFit="1" customWidth="1"/>
    <col min="12" max="12" width="13.85546875" bestFit="1" customWidth="1"/>
  </cols>
  <sheetData>
    <row r="5" spans="1:8" ht="15.75">
      <c r="A5" s="114" t="s">
        <v>224</v>
      </c>
      <c r="B5" s="114"/>
      <c r="C5" s="115"/>
      <c r="D5" s="115"/>
      <c r="E5" s="115"/>
      <c r="F5" s="115"/>
      <c r="G5" s="115"/>
      <c r="H5" s="115"/>
    </row>
    <row r="6" spans="1:8" ht="15.75">
      <c r="A6" s="116" t="s">
        <v>152</v>
      </c>
      <c r="B6" s="114" t="s">
        <v>54</v>
      </c>
      <c r="C6" s="114" t="s">
        <v>49</v>
      </c>
      <c r="D6" s="114" t="s">
        <v>51</v>
      </c>
      <c r="E6" s="114" t="s">
        <v>53</v>
      </c>
      <c r="F6" s="114" t="s">
        <v>52</v>
      </c>
      <c r="G6" s="114" t="s">
        <v>50</v>
      </c>
      <c r="H6" s="114" t="s">
        <v>55</v>
      </c>
    </row>
    <row r="7" spans="1:8" ht="15.75">
      <c r="A7" s="114"/>
      <c r="B7" s="114"/>
      <c r="C7" s="114"/>
      <c r="D7" s="114"/>
      <c r="E7" s="114"/>
      <c r="F7" s="114"/>
      <c r="G7" s="114"/>
      <c r="H7" s="114"/>
    </row>
    <row r="8" spans="1:8" ht="15.75">
      <c r="A8" s="116" t="s">
        <v>212</v>
      </c>
      <c r="B8" s="55">
        <v>0.77800000000000002</v>
      </c>
      <c r="C8" s="55">
        <v>0.94</v>
      </c>
      <c r="D8" s="55">
        <v>0.72099999999999997</v>
      </c>
      <c r="E8" s="55">
        <v>0.88200000000000001</v>
      </c>
      <c r="F8" s="55">
        <v>0.54700000000000004</v>
      </c>
      <c r="G8" s="55">
        <v>1.3</v>
      </c>
      <c r="H8" s="55">
        <v>0.69599999999999995</v>
      </c>
    </row>
    <row r="9" spans="1:8" ht="15.75">
      <c r="A9" s="116" t="s">
        <v>213</v>
      </c>
      <c r="B9" s="55">
        <v>0.44400000000000001</v>
      </c>
      <c r="C9" s="55">
        <v>0.41</v>
      </c>
      <c r="D9" s="55">
        <v>0.32400000000000001</v>
      </c>
      <c r="E9" s="55">
        <v>0.47199999999999998</v>
      </c>
      <c r="F9" s="55">
        <v>0.28799999999999998</v>
      </c>
      <c r="G9" s="55">
        <v>0.505</v>
      </c>
      <c r="H9" s="55">
        <v>0.28199999999999997</v>
      </c>
    </row>
    <row r="10" spans="1:8" ht="15.75">
      <c r="A10" s="116" t="s">
        <v>214</v>
      </c>
      <c r="B10" s="55">
        <v>0.83499999999999996</v>
      </c>
      <c r="C10" s="55">
        <v>0.73299999999999998</v>
      </c>
      <c r="D10" s="55">
        <v>0.63600000000000001</v>
      </c>
      <c r="E10" s="55">
        <v>0.85399999999999998</v>
      </c>
      <c r="F10" s="55">
        <v>0.63800000000000001</v>
      </c>
      <c r="G10" s="55">
        <v>0.94399999999999995</v>
      </c>
      <c r="H10" s="55">
        <v>0.69</v>
      </c>
    </row>
    <row r="11" spans="1:8" ht="15.75">
      <c r="A11" s="116" t="s">
        <v>215</v>
      </c>
      <c r="B11" s="55">
        <v>2.6840000000000002</v>
      </c>
      <c r="C11" s="55">
        <v>1.234</v>
      </c>
      <c r="D11" s="55">
        <v>1.544</v>
      </c>
      <c r="E11" s="55">
        <v>2.4569999999999999</v>
      </c>
      <c r="F11" s="55">
        <v>1.4139999999999999</v>
      </c>
      <c r="G11" s="55">
        <v>1.514</v>
      </c>
      <c r="H11" s="55">
        <v>1.661</v>
      </c>
    </row>
    <row r="12" spans="1:8" ht="15.75">
      <c r="A12" s="116" t="s">
        <v>216</v>
      </c>
      <c r="B12" s="55">
        <v>1.9750000000000001</v>
      </c>
      <c r="C12" s="55">
        <v>0.99299999999999999</v>
      </c>
      <c r="D12" s="55">
        <v>1.4650000000000001</v>
      </c>
      <c r="E12" s="55">
        <v>0.76500000000000001</v>
      </c>
      <c r="F12" s="55">
        <v>0.82099999999999995</v>
      </c>
      <c r="G12" s="55">
        <v>2.02</v>
      </c>
      <c r="H12" s="55">
        <v>0.48699999999999999</v>
      </c>
    </row>
    <row r="13" spans="1:8" ht="15.75">
      <c r="A13" s="116" t="s">
        <v>217</v>
      </c>
      <c r="B13" s="55">
        <v>0.40100000000000002</v>
      </c>
      <c r="C13" s="55">
        <v>0.247</v>
      </c>
      <c r="D13" s="55">
        <v>0.222</v>
      </c>
      <c r="E13" s="55">
        <v>0.39300000000000002</v>
      </c>
      <c r="F13" s="55">
        <v>0.33200000000000002</v>
      </c>
      <c r="G13" s="55">
        <v>0.25800000000000001</v>
      </c>
      <c r="H13" s="55">
        <v>0.34300000000000003</v>
      </c>
    </row>
    <row r="14" spans="1:8" ht="15.75">
      <c r="A14" s="116" t="s">
        <v>218</v>
      </c>
      <c r="B14" s="55">
        <v>0.32300000000000001</v>
      </c>
      <c r="C14" s="55">
        <v>0.21</v>
      </c>
      <c r="D14" s="55">
        <v>0.20599999999999999</v>
      </c>
      <c r="E14" s="55">
        <v>0.307</v>
      </c>
      <c r="F14" s="55">
        <v>0.16500000000000001</v>
      </c>
      <c r="G14" s="55">
        <v>0.25</v>
      </c>
      <c r="H14" s="55">
        <v>0.155</v>
      </c>
    </row>
    <row r="15" spans="1:8" ht="15.75">
      <c r="A15" s="116" t="s">
        <v>219</v>
      </c>
      <c r="B15" s="55">
        <v>1.163</v>
      </c>
      <c r="C15" s="55">
        <v>0.76400000000000001</v>
      </c>
      <c r="D15" s="55">
        <v>0.76800000000000002</v>
      </c>
      <c r="E15" s="55">
        <v>1.123</v>
      </c>
      <c r="F15" s="55">
        <v>0.68400000000000005</v>
      </c>
      <c r="G15" s="55">
        <v>0.99099999999999999</v>
      </c>
      <c r="H15" s="55">
        <v>0.76800000000000002</v>
      </c>
    </row>
    <row r="16" spans="1:8" ht="15.75">
      <c r="A16" s="116" t="s">
        <v>220</v>
      </c>
      <c r="B16" s="55">
        <v>0.58399999999999996</v>
      </c>
      <c r="C16" s="55">
        <v>0.39200000000000002</v>
      </c>
      <c r="D16" s="55">
        <v>0.50800000000000001</v>
      </c>
      <c r="E16" s="55">
        <v>0.503</v>
      </c>
      <c r="F16" s="55">
        <v>0.32800000000000001</v>
      </c>
      <c r="G16" s="55">
        <v>0.39300000000000002</v>
      </c>
      <c r="H16" s="55">
        <v>0.36199999999999999</v>
      </c>
    </row>
    <row r="17" spans="1:8" ht="15.75">
      <c r="A17" s="116" t="s">
        <v>221</v>
      </c>
      <c r="B17" s="55">
        <v>0.72699999999999998</v>
      </c>
      <c r="C17" s="55">
        <v>0.622</v>
      </c>
      <c r="D17" s="55">
        <v>0.55300000000000005</v>
      </c>
      <c r="E17" s="55">
        <v>0.745</v>
      </c>
      <c r="F17" s="55">
        <v>0.57099999999999995</v>
      </c>
      <c r="G17" s="55">
        <v>0.80700000000000005</v>
      </c>
      <c r="H17" s="55">
        <v>0.6</v>
      </c>
    </row>
    <row r="18" spans="1:8" ht="15.75">
      <c r="A18" s="116" t="s">
        <v>222</v>
      </c>
      <c r="B18" s="55">
        <v>0.161</v>
      </c>
      <c r="C18" s="55">
        <v>0.21199999999999999</v>
      </c>
      <c r="D18" s="55">
        <v>0.14199999999999999</v>
      </c>
      <c r="E18" s="55">
        <v>0.17199999999999999</v>
      </c>
      <c r="F18" s="55">
        <v>0.129</v>
      </c>
      <c r="G18" s="55">
        <v>0.25700000000000001</v>
      </c>
      <c r="H18" s="55">
        <v>0.14099999999999999</v>
      </c>
    </row>
    <row r="19" spans="1:8" ht="15.75">
      <c r="A19" s="116" t="s">
        <v>223</v>
      </c>
      <c r="B19" s="55">
        <v>0.96299999999999997</v>
      </c>
      <c r="C19" s="55">
        <v>0.81799999999999995</v>
      </c>
      <c r="D19" s="55">
        <v>0.71799999999999997</v>
      </c>
      <c r="E19" s="55">
        <v>1.006</v>
      </c>
      <c r="F19" s="55">
        <v>0.77800000000000002</v>
      </c>
      <c r="G19" s="55">
        <v>1.018</v>
      </c>
      <c r="H19" s="55">
        <v>0.78</v>
      </c>
    </row>
    <row r="21" spans="1:8" ht="15.75">
      <c r="A21" s="55" t="s">
        <v>225</v>
      </c>
    </row>
    <row r="23" spans="1:8" ht="15.75">
      <c r="A23" s="116" t="s">
        <v>152</v>
      </c>
      <c r="B23" s="114" t="s">
        <v>54</v>
      </c>
      <c r="C23" s="114" t="s">
        <v>49</v>
      </c>
      <c r="D23" s="114" t="s">
        <v>51</v>
      </c>
      <c r="E23" s="114" t="s">
        <v>53</v>
      </c>
      <c r="F23" s="114" t="s">
        <v>52</v>
      </c>
      <c r="G23" s="114" t="s">
        <v>50</v>
      </c>
      <c r="H23" s="114" t="s">
        <v>55</v>
      </c>
    </row>
    <row r="24" spans="1:8" ht="15.75">
      <c r="A24" s="114"/>
      <c r="B24" s="117">
        <v>0.22</v>
      </c>
      <c r="C24" s="117">
        <v>0.17</v>
      </c>
      <c r="D24" s="117">
        <v>0.16</v>
      </c>
      <c r="E24" s="117">
        <v>0.22</v>
      </c>
      <c r="F24" s="117">
        <v>0.15</v>
      </c>
      <c r="G24" s="117">
        <v>0.21</v>
      </c>
      <c r="H24" s="117">
        <v>0.15</v>
      </c>
    </row>
    <row r="25" spans="1:8" ht="15.75">
      <c r="A25" s="116" t="s">
        <v>212</v>
      </c>
      <c r="B25" s="55">
        <v>0.77800000000000002</v>
      </c>
      <c r="C25" s="55">
        <v>0.94</v>
      </c>
      <c r="D25" s="55">
        <v>0.72099999999999997</v>
      </c>
      <c r="E25" s="55">
        <v>0.88200000000000001</v>
      </c>
      <c r="F25" s="55">
        <v>0.54700000000000004</v>
      </c>
      <c r="G25" s="55">
        <v>1.3</v>
      </c>
      <c r="H25" s="55">
        <v>0.69599999999999995</v>
      </c>
    </row>
    <row r="26" spans="1:8" ht="15.75">
      <c r="A26" s="116" t="s">
        <v>213</v>
      </c>
      <c r="B26" s="55">
        <v>0.44400000000000001</v>
      </c>
      <c r="C26" s="55">
        <v>0.41</v>
      </c>
      <c r="D26" s="55">
        <v>0.32400000000000001</v>
      </c>
      <c r="E26" s="55">
        <v>0.47199999999999998</v>
      </c>
      <c r="F26" s="55">
        <v>0.28799999999999998</v>
      </c>
      <c r="G26" s="55">
        <v>0.505</v>
      </c>
      <c r="H26" s="55">
        <v>0.28199999999999997</v>
      </c>
    </row>
    <row r="27" spans="1:8" ht="15.75">
      <c r="A27" s="116" t="s">
        <v>214</v>
      </c>
      <c r="B27" s="55">
        <v>0.83499999999999996</v>
      </c>
      <c r="C27" s="55">
        <v>0.73299999999999998</v>
      </c>
      <c r="D27" s="55">
        <v>0.63600000000000001</v>
      </c>
      <c r="E27" s="55">
        <v>0.85399999999999998</v>
      </c>
      <c r="F27" s="55">
        <v>0.63800000000000001</v>
      </c>
      <c r="G27" s="55">
        <v>0.94399999999999995</v>
      </c>
      <c r="H27" s="55">
        <v>0.69</v>
      </c>
    </row>
    <row r="28" spans="1:8" ht="15.75">
      <c r="A28" s="116" t="s">
        <v>215</v>
      </c>
      <c r="B28" s="55">
        <v>2.6840000000000002</v>
      </c>
      <c r="C28" s="55">
        <v>1.234</v>
      </c>
      <c r="D28" s="55">
        <v>1.544</v>
      </c>
      <c r="E28" s="55">
        <v>2.4569999999999999</v>
      </c>
      <c r="F28" s="55">
        <v>1.4139999999999999</v>
      </c>
      <c r="G28" s="55">
        <v>1.514</v>
      </c>
      <c r="H28" s="55">
        <v>1.661</v>
      </c>
    </row>
    <row r="29" spans="1:8" ht="15.75">
      <c r="A29" s="116" t="s">
        <v>216</v>
      </c>
      <c r="B29" s="55">
        <v>1.9750000000000001</v>
      </c>
      <c r="C29" s="55">
        <v>0.99299999999999999</v>
      </c>
      <c r="D29" s="55">
        <v>1.4650000000000001</v>
      </c>
      <c r="E29" s="55">
        <v>0.76500000000000001</v>
      </c>
      <c r="F29" s="55">
        <v>0.82099999999999995</v>
      </c>
      <c r="G29" s="55">
        <v>2.02</v>
      </c>
      <c r="H29" s="55">
        <v>0.48699999999999999</v>
      </c>
    </row>
    <row r="30" spans="1:8" ht="15.75">
      <c r="A30" s="116" t="s">
        <v>13</v>
      </c>
      <c r="B30" s="55">
        <f>B13+B14</f>
        <v>0.72399999999999998</v>
      </c>
      <c r="C30" s="55">
        <f t="shared" ref="C30:H30" si="0">C13+C14</f>
        <v>0.45699999999999996</v>
      </c>
      <c r="D30" s="55">
        <f t="shared" si="0"/>
        <v>0.42799999999999999</v>
      </c>
      <c r="E30" s="55">
        <f t="shared" si="0"/>
        <v>0.7</v>
      </c>
      <c r="F30" s="55">
        <f t="shared" si="0"/>
        <v>0.497</v>
      </c>
      <c r="G30" s="55">
        <f t="shared" si="0"/>
        <v>0.50800000000000001</v>
      </c>
      <c r="H30" s="55">
        <f t="shared" si="0"/>
        <v>0.498</v>
      </c>
    </row>
    <row r="31" spans="1:8" ht="15.75">
      <c r="A31" s="22" t="s">
        <v>15</v>
      </c>
      <c r="B31" s="55">
        <f>B15+B16</f>
        <v>1.7469999999999999</v>
      </c>
      <c r="C31" s="55">
        <f t="shared" ref="C31:H31" si="1">C15+C16</f>
        <v>1.1560000000000001</v>
      </c>
      <c r="D31" s="55">
        <f t="shared" si="1"/>
        <v>1.276</v>
      </c>
      <c r="E31" s="55">
        <f t="shared" si="1"/>
        <v>1.6259999999999999</v>
      </c>
      <c r="F31" s="55">
        <f t="shared" si="1"/>
        <v>1.012</v>
      </c>
      <c r="G31" s="55">
        <f t="shared" si="1"/>
        <v>1.3839999999999999</v>
      </c>
      <c r="H31" s="55">
        <f t="shared" si="1"/>
        <v>1.1299999999999999</v>
      </c>
    </row>
    <row r="32" spans="1:8" ht="15.75">
      <c r="A32" s="116" t="s">
        <v>221</v>
      </c>
      <c r="B32" s="55">
        <v>0.72699999999999998</v>
      </c>
      <c r="C32" s="55">
        <v>0.622</v>
      </c>
      <c r="D32" s="55">
        <v>0.55300000000000005</v>
      </c>
      <c r="E32" s="55">
        <v>0.745</v>
      </c>
      <c r="F32" s="55">
        <v>0.57099999999999995</v>
      </c>
      <c r="G32" s="55">
        <v>0.80700000000000005</v>
      </c>
      <c r="H32" s="55">
        <v>0.6</v>
      </c>
    </row>
    <row r="33" spans="1:8" ht="15.75">
      <c r="A33" s="116" t="s">
        <v>222</v>
      </c>
      <c r="B33" s="55">
        <v>0.161</v>
      </c>
      <c r="C33" s="55">
        <v>0.21199999999999999</v>
      </c>
      <c r="D33" s="55">
        <v>0.14199999999999999</v>
      </c>
      <c r="E33" s="55">
        <v>0.17199999999999999</v>
      </c>
      <c r="F33" s="55">
        <v>0.129</v>
      </c>
      <c r="G33" s="55">
        <v>0.25700000000000001</v>
      </c>
      <c r="H33" s="55">
        <v>0.14099999999999999</v>
      </c>
    </row>
    <row r="34" spans="1:8" ht="15.75">
      <c r="A34" s="116" t="s">
        <v>223</v>
      </c>
      <c r="B34" s="55">
        <v>0.96299999999999997</v>
      </c>
      <c r="C34" s="55">
        <v>0.81799999999999995</v>
      </c>
      <c r="D34" s="55">
        <v>0.71799999999999997</v>
      </c>
      <c r="E34" s="55">
        <v>1.006</v>
      </c>
      <c r="F34" s="55">
        <v>0.77800000000000002</v>
      </c>
      <c r="G34" s="55">
        <v>1.018</v>
      </c>
      <c r="H34" s="55">
        <v>0.78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J2:N36"/>
  <sheetViews>
    <sheetView topLeftCell="B12" workbookViewId="0">
      <selection activeCell="J26" sqref="J26:L38"/>
    </sheetView>
  </sheetViews>
  <sheetFormatPr defaultRowHeight="15"/>
  <cols>
    <col min="3" max="3" width="17.5703125" bestFit="1" customWidth="1"/>
  </cols>
  <sheetData>
    <row r="2" spans="10:14" ht="18.75">
      <c r="N2" s="53" t="s">
        <v>44</v>
      </c>
    </row>
    <row r="4" spans="10:14">
      <c r="K4" t="s">
        <v>45</v>
      </c>
      <c r="L4" t="s">
        <v>46</v>
      </c>
    </row>
    <row r="5" spans="10:14">
      <c r="J5" s="51" t="s">
        <v>11</v>
      </c>
      <c r="K5">
        <v>4.5</v>
      </c>
      <c r="L5" s="54">
        <f>K5/SUM(K$5:K$14)</f>
        <v>0.16071428571428573</v>
      </c>
    </row>
    <row r="6" spans="10:14">
      <c r="J6" s="50" t="s">
        <v>10</v>
      </c>
      <c r="K6">
        <v>4</v>
      </c>
      <c r="L6" s="54">
        <f t="shared" ref="L6:L14" si="0">K6/SUM(K$5:K$14)</f>
        <v>0.14285714285714285</v>
      </c>
    </row>
    <row r="7" spans="10:14">
      <c r="J7" s="50" t="s">
        <v>19</v>
      </c>
      <c r="K7">
        <v>4</v>
      </c>
      <c r="L7" s="54">
        <f t="shared" si="0"/>
        <v>0.14285714285714285</v>
      </c>
    </row>
    <row r="8" spans="10:14">
      <c r="J8" s="50" t="s">
        <v>8</v>
      </c>
      <c r="K8">
        <v>3</v>
      </c>
      <c r="L8" s="54">
        <f t="shared" si="0"/>
        <v>0.10714285714285714</v>
      </c>
    </row>
    <row r="9" spans="10:14">
      <c r="J9" s="50" t="s">
        <v>12</v>
      </c>
      <c r="K9">
        <v>3</v>
      </c>
      <c r="L9" s="54">
        <f t="shared" si="0"/>
        <v>0.10714285714285714</v>
      </c>
    </row>
    <row r="10" spans="10:14">
      <c r="J10" s="50" t="s">
        <v>17</v>
      </c>
      <c r="K10">
        <v>3</v>
      </c>
      <c r="L10" s="54">
        <f t="shared" si="0"/>
        <v>0.10714285714285714</v>
      </c>
    </row>
    <row r="11" spans="10:14">
      <c r="J11" s="50" t="s">
        <v>16</v>
      </c>
      <c r="K11">
        <v>2.5</v>
      </c>
      <c r="L11" s="54">
        <f t="shared" si="0"/>
        <v>8.9285714285714288E-2</v>
      </c>
    </row>
    <row r="12" spans="10:14">
      <c r="J12" s="50" t="s">
        <v>9</v>
      </c>
      <c r="K12">
        <v>1.5</v>
      </c>
      <c r="L12" s="54">
        <f t="shared" si="0"/>
        <v>5.3571428571428568E-2</v>
      </c>
    </row>
    <row r="13" spans="10:14">
      <c r="J13" s="50" t="s">
        <v>14</v>
      </c>
      <c r="K13">
        <v>1.5</v>
      </c>
      <c r="L13" s="54">
        <f t="shared" si="0"/>
        <v>5.3571428571428568E-2</v>
      </c>
    </row>
    <row r="14" spans="10:14">
      <c r="J14" s="50" t="s">
        <v>18</v>
      </c>
      <c r="K14">
        <v>1</v>
      </c>
      <c r="L14" s="54">
        <f t="shared" si="0"/>
        <v>3.5714285714285712E-2</v>
      </c>
    </row>
    <row r="15" spans="10:14">
      <c r="L15" s="54">
        <f>SUM(L5:L14)</f>
        <v>1</v>
      </c>
    </row>
    <row r="27" spans="11:11">
      <c r="K27" s="50"/>
    </row>
    <row r="28" spans="11:11">
      <c r="K28" s="50"/>
    </row>
    <row r="29" spans="11:11">
      <c r="K29" s="50"/>
    </row>
    <row r="30" spans="11:11">
      <c r="K30" s="51"/>
    </row>
    <row r="31" spans="11:11">
      <c r="K31" s="50"/>
    </row>
    <row r="32" spans="11:11">
      <c r="K32" s="50"/>
    </row>
    <row r="33" spans="11:11">
      <c r="K33" s="50"/>
    </row>
    <row r="34" spans="11:11">
      <c r="K34" s="50"/>
    </row>
    <row r="35" spans="11:11">
      <c r="K35" s="50"/>
    </row>
    <row r="36" spans="11:11">
      <c r="K36" s="50"/>
    </row>
  </sheetData>
  <sheetProtection password="CF27" sheet="1" objects="1" scenarios="1"/>
  <pageMargins left="0.7" right="0.7" top="0.75" bottom="0.75" header="0.3" footer="0.3"/>
  <pageSetup orientation="portrait" horizontalDpi="0"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Y51"/>
  <sheetViews>
    <sheetView topLeftCell="J15" zoomScale="90" zoomScaleNormal="90" workbookViewId="0">
      <selection activeCell="T2" sqref="T2"/>
    </sheetView>
  </sheetViews>
  <sheetFormatPr defaultRowHeight="15"/>
  <cols>
    <col min="18" max="19" width="9.5703125" customWidth="1"/>
  </cols>
  <sheetData>
    <row r="1" spans="20:22" ht="18.75">
      <c r="T1" s="27" t="s">
        <v>131</v>
      </c>
      <c r="U1" s="27"/>
      <c r="V1" s="27"/>
    </row>
    <row r="2" spans="20:22" ht="18.75">
      <c r="T2" s="98" t="s">
        <v>132</v>
      </c>
      <c r="U2" s="27"/>
      <c r="V2" s="27"/>
    </row>
    <row r="3" spans="20:22" ht="18.75">
      <c r="T3" s="27" t="s">
        <v>133</v>
      </c>
      <c r="U3" s="27"/>
      <c r="V3" s="27"/>
    </row>
    <row r="8" spans="20:22" ht="18.75">
      <c r="T8" s="27" t="s">
        <v>134</v>
      </c>
    </row>
    <row r="19" spans="2:23" ht="18.75">
      <c r="T19" s="27" t="s">
        <v>135</v>
      </c>
    </row>
    <row r="20" spans="2:23">
      <c r="T20" s="99" t="s">
        <v>136</v>
      </c>
    </row>
    <row r="24" spans="2:23" ht="120">
      <c r="B24" s="2"/>
      <c r="C24" s="7" t="s">
        <v>22</v>
      </c>
      <c r="D24" s="13" t="s">
        <v>27</v>
      </c>
      <c r="E24" s="42" t="s">
        <v>21</v>
      </c>
      <c r="F24" s="43" t="s">
        <v>3</v>
      </c>
      <c r="G24" s="42" t="s">
        <v>4</v>
      </c>
      <c r="H24" s="42" t="s">
        <v>1</v>
      </c>
      <c r="I24" s="42" t="s">
        <v>37</v>
      </c>
      <c r="J24" s="42" t="s">
        <v>38</v>
      </c>
      <c r="K24" s="42" t="s">
        <v>41</v>
      </c>
      <c r="L24" s="42" t="s">
        <v>42</v>
      </c>
      <c r="M24" s="42" t="s">
        <v>26</v>
      </c>
      <c r="N24" s="42" t="s">
        <v>2</v>
      </c>
      <c r="O24" s="42" t="s">
        <v>5</v>
      </c>
      <c r="P24" s="42" t="s">
        <v>6</v>
      </c>
      <c r="Q24" s="44" t="s">
        <v>39</v>
      </c>
      <c r="R24" s="11"/>
      <c r="V24" s="11" t="s">
        <v>24</v>
      </c>
      <c r="W24" s="13" t="s">
        <v>23</v>
      </c>
    </row>
    <row r="25" spans="2:23">
      <c r="B25" s="50" t="s">
        <v>8</v>
      </c>
      <c r="C25" s="18"/>
      <c r="D25" s="34">
        <f t="shared" ref="D25:D34" si="0">W25/W$28</f>
        <v>0.66666666666666663</v>
      </c>
      <c r="E25" s="6">
        <v>3.71</v>
      </c>
      <c r="F25" s="16">
        <v>6.7299999999999995</v>
      </c>
      <c r="G25" s="6">
        <v>3</v>
      </c>
      <c r="H25" s="6">
        <v>2.02</v>
      </c>
      <c r="I25" s="6">
        <v>4.5</v>
      </c>
      <c r="J25" s="17">
        <v>9.8000000000000007</v>
      </c>
      <c r="K25" s="6">
        <v>2.44</v>
      </c>
      <c r="L25" s="6">
        <v>4.8099999999999996</v>
      </c>
      <c r="M25" s="6">
        <v>1.3</v>
      </c>
      <c r="N25" s="6">
        <v>3.7</v>
      </c>
      <c r="O25" s="6">
        <v>4.1500000000000004</v>
      </c>
      <c r="P25" s="6">
        <v>4.9800000000000004</v>
      </c>
      <c r="Q25" s="33">
        <v>5.3</v>
      </c>
      <c r="R25" s="20"/>
      <c r="V25" s="14">
        <v>3.5</v>
      </c>
      <c r="W25" s="15">
        <v>3</v>
      </c>
    </row>
    <row r="26" spans="2:23">
      <c r="B26" s="50" t="s">
        <v>9</v>
      </c>
      <c r="C26" s="18"/>
      <c r="D26" s="34">
        <f t="shared" si="0"/>
        <v>0.33333333333333331</v>
      </c>
      <c r="E26" s="6">
        <v>1.37</v>
      </c>
      <c r="F26" s="16">
        <v>3.4</v>
      </c>
      <c r="G26" s="6">
        <v>2</v>
      </c>
      <c r="H26" s="6">
        <v>0.89</v>
      </c>
      <c r="I26" s="6">
        <v>2.2999999999999998</v>
      </c>
      <c r="J26" s="17">
        <v>2.4</v>
      </c>
      <c r="K26" s="6">
        <v>0.89</v>
      </c>
      <c r="L26" s="6">
        <v>1.87</v>
      </c>
      <c r="M26" s="6">
        <v>0.98</v>
      </c>
      <c r="N26" s="6">
        <v>3</v>
      </c>
      <c r="O26" s="6">
        <v>1.08</v>
      </c>
      <c r="P26" s="6">
        <v>2</v>
      </c>
      <c r="Q26" s="33">
        <v>1.1000000000000001</v>
      </c>
      <c r="R26" s="20"/>
      <c r="V26" s="14">
        <v>2</v>
      </c>
      <c r="W26" s="15">
        <v>1.5</v>
      </c>
    </row>
    <row r="27" spans="2:23">
      <c r="B27" s="50" t="s">
        <v>10</v>
      </c>
      <c r="C27" s="18"/>
      <c r="D27" s="34">
        <f t="shared" si="0"/>
        <v>0.88888888888888884</v>
      </c>
      <c r="E27" s="6">
        <v>2.2000000000000002</v>
      </c>
      <c r="F27" s="16">
        <v>5.33</v>
      </c>
      <c r="G27" s="6">
        <v>4</v>
      </c>
      <c r="H27" s="6">
        <v>1.61</v>
      </c>
      <c r="I27" s="6">
        <v>4.5</v>
      </c>
      <c r="J27" s="17">
        <v>3.4</v>
      </c>
      <c r="K27" s="6">
        <v>1.73</v>
      </c>
      <c r="L27" s="6">
        <v>5.0199999999999996</v>
      </c>
      <c r="M27" s="6">
        <v>2.1800000000000002</v>
      </c>
      <c r="N27" s="6">
        <v>5.0999999999999996</v>
      </c>
      <c r="O27" s="6">
        <v>3.21</v>
      </c>
      <c r="P27" s="6">
        <v>5.3</v>
      </c>
      <c r="Q27" s="33">
        <v>1</v>
      </c>
      <c r="R27" s="20"/>
      <c r="V27" s="14">
        <v>4</v>
      </c>
      <c r="W27" s="15">
        <v>4</v>
      </c>
    </row>
    <row r="28" spans="2:23">
      <c r="B28" s="50" t="s">
        <v>11</v>
      </c>
      <c r="C28" s="18"/>
      <c r="D28" s="34">
        <f t="shared" si="0"/>
        <v>1</v>
      </c>
      <c r="E28" s="6">
        <v>3.94</v>
      </c>
      <c r="F28" s="16">
        <v>10.64</v>
      </c>
      <c r="G28" s="6">
        <v>15.9</v>
      </c>
      <c r="H28" s="6">
        <v>2.58</v>
      </c>
      <c r="I28" s="6">
        <v>8.5</v>
      </c>
      <c r="J28" s="17">
        <v>7.3</v>
      </c>
      <c r="K28" s="6">
        <v>3.01</v>
      </c>
      <c r="L28" s="6">
        <v>7.17</v>
      </c>
      <c r="M28" s="6">
        <v>3.54</v>
      </c>
      <c r="N28" s="6">
        <v>9</v>
      </c>
      <c r="O28" s="6">
        <v>4.95</v>
      </c>
      <c r="P28" s="6">
        <v>9.89</v>
      </c>
      <c r="Q28" s="33">
        <v>2.6</v>
      </c>
      <c r="R28" s="20"/>
      <c r="V28" s="14">
        <v>5.5</v>
      </c>
      <c r="W28" s="15">
        <v>4.5</v>
      </c>
    </row>
    <row r="29" spans="2:23">
      <c r="B29" s="50" t="s">
        <v>12</v>
      </c>
      <c r="C29" s="18"/>
      <c r="D29" s="34">
        <f t="shared" si="0"/>
        <v>0.66666666666666663</v>
      </c>
      <c r="E29" s="6">
        <v>3.3</v>
      </c>
      <c r="F29" s="16">
        <v>7.24</v>
      </c>
      <c r="G29" s="6">
        <v>1.7</v>
      </c>
      <c r="H29" s="6">
        <v>2.34</v>
      </c>
      <c r="I29" s="6">
        <v>6.4</v>
      </c>
      <c r="J29" s="17">
        <v>8.4</v>
      </c>
      <c r="K29" s="6">
        <v>2.72</v>
      </c>
      <c r="L29" s="6">
        <v>5.08</v>
      </c>
      <c r="M29" s="6">
        <v>2.86</v>
      </c>
      <c r="N29" s="6">
        <v>3.8</v>
      </c>
      <c r="O29" s="6">
        <v>3.02</v>
      </c>
      <c r="P29" s="6">
        <v>8.1199999999999992</v>
      </c>
      <c r="Q29" s="33">
        <v>1.4</v>
      </c>
      <c r="R29" s="20"/>
      <c r="V29" s="14">
        <v>4.5</v>
      </c>
      <c r="W29" s="15">
        <v>3</v>
      </c>
    </row>
    <row r="30" spans="2:23">
      <c r="B30" s="50" t="s">
        <v>13</v>
      </c>
      <c r="C30" s="18"/>
      <c r="D30" s="34">
        <f t="shared" si="0"/>
        <v>0.33333333333333331</v>
      </c>
      <c r="E30" s="6">
        <v>1.45</v>
      </c>
      <c r="F30" s="16">
        <v>2.5300000000000002</v>
      </c>
      <c r="G30" s="6">
        <v>4.2</v>
      </c>
      <c r="H30" s="6">
        <v>0.62</v>
      </c>
      <c r="I30" s="6">
        <v>1.7</v>
      </c>
      <c r="J30" s="17">
        <v>1.5</v>
      </c>
      <c r="K30" s="6">
        <v>0.85</v>
      </c>
      <c r="L30" s="6">
        <v>3.2</v>
      </c>
      <c r="M30" s="6">
        <v>1.32</v>
      </c>
      <c r="N30" s="6">
        <v>2.7</v>
      </c>
      <c r="O30" s="6">
        <v>1.8119999999999998</v>
      </c>
      <c r="P30" s="6">
        <v>3.23</v>
      </c>
      <c r="Q30" s="34">
        <v>1.2</v>
      </c>
      <c r="R30" s="20"/>
      <c r="V30" s="14">
        <v>2</v>
      </c>
      <c r="W30" s="15">
        <v>1.5</v>
      </c>
    </row>
    <row r="31" spans="2:23">
      <c r="B31" s="50" t="s">
        <v>15</v>
      </c>
      <c r="C31" s="18"/>
      <c r="D31" s="34">
        <f t="shared" si="0"/>
        <v>0.55555555555555558</v>
      </c>
      <c r="E31" s="6">
        <v>4.1900000000000004</v>
      </c>
      <c r="F31" s="16">
        <v>7.3599999999999994</v>
      </c>
      <c r="G31" s="6">
        <v>10.9</v>
      </c>
      <c r="H31" s="6">
        <v>1.54</v>
      </c>
      <c r="I31" s="6">
        <v>4.4000000000000004</v>
      </c>
      <c r="J31" s="17">
        <v>8.3000000000000007</v>
      </c>
      <c r="K31" s="6">
        <v>1.45</v>
      </c>
      <c r="L31" s="6">
        <v>5.18</v>
      </c>
      <c r="M31" s="6">
        <v>3.48</v>
      </c>
      <c r="N31" s="6">
        <v>5.0999999999999996</v>
      </c>
      <c r="O31" s="6">
        <v>5.3570000000000002</v>
      </c>
      <c r="P31" s="6">
        <v>11.52</v>
      </c>
      <c r="Q31" s="34">
        <v>3.1</v>
      </c>
      <c r="R31" s="20"/>
      <c r="V31" s="14">
        <v>4.5</v>
      </c>
      <c r="W31" s="15">
        <v>2.5</v>
      </c>
    </row>
    <row r="32" spans="2:23">
      <c r="B32" s="50" t="s">
        <v>17</v>
      </c>
      <c r="C32" s="18"/>
      <c r="D32" s="34">
        <f t="shared" si="0"/>
        <v>0.66666666666666663</v>
      </c>
      <c r="E32" s="6">
        <v>2.0499999999999998</v>
      </c>
      <c r="F32" s="16">
        <v>4.6100000000000003</v>
      </c>
      <c r="G32" s="6">
        <v>3.3</v>
      </c>
      <c r="H32" s="6">
        <v>1.7</v>
      </c>
      <c r="I32" s="6">
        <v>4.4000000000000004</v>
      </c>
      <c r="J32" s="17">
        <v>4</v>
      </c>
      <c r="K32" s="6">
        <v>1.82</v>
      </c>
      <c r="L32" s="6">
        <v>3.67</v>
      </c>
      <c r="M32" s="6">
        <v>1.63</v>
      </c>
      <c r="N32" s="6">
        <v>4.3</v>
      </c>
      <c r="O32" s="6">
        <v>2.97</v>
      </c>
      <c r="P32" s="6">
        <v>5.71</v>
      </c>
      <c r="Q32" s="33">
        <v>1.3</v>
      </c>
      <c r="R32" s="20"/>
      <c r="V32" s="14">
        <v>3</v>
      </c>
      <c r="W32" s="15">
        <v>3</v>
      </c>
    </row>
    <row r="33" spans="2:23">
      <c r="B33" s="50" t="s">
        <v>18</v>
      </c>
      <c r="C33" s="18"/>
      <c r="D33" s="34">
        <f t="shared" si="0"/>
        <v>0.22222222222222221</v>
      </c>
      <c r="E33" s="6">
        <v>1.68</v>
      </c>
      <c r="F33" s="16">
        <v>1.77</v>
      </c>
      <c r="G33" s="6">
        <v>0.5</v>
      </c>
      <c r="H33" s="6">
        <v>0.62</v>
      </c>
      <c r="I33" s="6">
        <v>0.52</v>
      </c>
      <c r="J33" s="17">
        <v>0.4</v>
      </c>
      <c r="K33" s="6">
        <v>0.4</v>
      </c>
      <c r="L33" s="6">
        <v>1.27</v>
      </c>
      <c r="M33" s="6">
        <v>0.51</v>
      </c>
      <c r="N33" s="6">
        <v>1.3</v>
      </c>
      <c r="O33" s="6">
        <v>0.92900000000000005</v>
      </c>
      <c r="P33" s="6">
        <v>1.8</v>
      </c>
      <c r="Q33" s="35">
        <v>0.3</v>
      </c>
      <c r="R33" s="20"/>
      <c r="V33" s="14">
        <v>1</v>
      </c>
      <c r="W33" s="15">
        <v>1</v>
      </c>
    </row>
    <row r="34" spans="2:23">
      <c r="B34" s="50" t="s">
        <v>19</v>
      </c>
      <c r="C34" s="18"/>
      <c r="D34" s="34">
        <f t="shared" si="0"/>
        <v>0.88888888888888884</v>
      </c>
      <c r="E34" s="6">
        <v>2.2999999999999998</v>
      </c>
      <c r="F34" s="1">
        <v>5.7</v>
      </c>
      <c r="G34" s="6">
        <v>4.5</v>
      </c>
      <c r="H34" s="6">
        <v>2.04</v>
      </c>
      <c r="I34" s="6">
        <v>5.8</v>
      </c>
      <c r="J34" s="17">
        <v>3.9</v>
      </c>
      <c r="K34" s="6">
        <v>1.91</v>
      </c>
      <c r="L34" s="6">
        <v>6.17</v>
      </c>
      <c r="M34" s="6">
        <v>2.42</v>
      </c>
      <c r="N34" s="6">
        <v>6.6</v>
      </c>
      <c r="O34" s="6">
        <v>3.512</v>
      </c>
      <c r="P34" s="6">
        <v>6.29</v>
      </c>
      <c r="Q34" s="33">
        <v>1.3</v>
      </c>
      <c r="R34" s="20"/>
      <c r="V34" s="14">
        <v>4.5</v>
      </c>
      <c r="W34" s="15">
        <v>4</v>
      </c>
    </row>
    <row r="36" spans="2:23">
      <c r="C36" s="69" t="s">
        <v>76</v>
      </c>
      <c r="D36" s="66"/>
    </row>
    <row r="37" spans="2:23" ht="120">
      <c r="B37" s="2"/>
      <c r="C37" s="7" t="s">
        <v>22</v>
      </c>
      <c r="D37" s="13" t="s">
        <v>27</v>
      </c>
      <c r="E37" s="42" t="s">
        <v>21</v>
      </c>
      <c r="F37" s="43" t="s">
        <v>3</v>
      </c>
      <c r="G37" s="42" t="s">
        <v>4</v>
      </c>
      <c r="H37" s="42" t="s">
        <v>1</v>
      </c>
      <c r="I37" s="42" t="s">
        <v>37</v>
      </c>
      <c r="J37" s="42" t="s">
        <v>38</v>
      </c>
      <c r="K37" s="42" t="s">
        <v>41</v>
      </c>
      <c r="L37" s="42" t="s">
        <v>42</v>
      </c>
      <c r="M37" s="42" t="s">
        <v>26</v>
      </c>
      <c r="N37" s="42" t="s">
        <v>2</v>
      </c>
      <c r="O37" s="42" t="s">
        <v>5</v>
      </c>
      <c r="P37" s="42" t="s">
        <v>6</v>
      </c>
      <c r="Q37" s="44" t="s">
        <v>39</v>
      </c>
      <c r="R37" s="11"/>
    </row>
    <row r="38" spans="2:23">
      <c r="B38" s="50" t="s">
        <v>8</v>
      </c>
      <c r="C38" s="18"/>
      <c r="D38" s="34">
        <f>D25/D$28</f>
        <v>0.66666666666666663</v>
      </c>
      <c r="E38" s="34">
        <f t="shared" ref="E38:Q38" si="1">E25/E$28</f>
        <v>0.94162436548223349</v>
      </c>
      <c r="F38" s="34">
        <f t="shared" si="1"/>
        <v>0.63251879699248115</v>
      </c>
      <c r="G38" s="34">
        <f t="shared" si="1"/>
        <v>0.18867924528301885</v>
      </c>
      <c r="H38" s="34">
        <f t="shared" si="1"/>
        <v>0.78294573643410847</v>
      </c>
      <c r="I38" s="34">
        <f t="shared" si="1"/>
        <v>0.52941176470588236</v>
      </c>
      <c r="J38" s="34">
        <f t="shared" si="1"/>
        <v>1.3424657534246576</v>
      </c>
      <c r="K38" s="34">
        <f t="shared" si="1"/>
        <v>0.81063122923588049</v>
      </c>
      <c r="L38" s="34">
        <f t="shared" si="1"/>
        <v>0.67085076708507663</v>
      </c>
      <c r="M38" s="34">
        <f t="shared" si="1"/>
        <v>0.3672316384180791</v>
      </c>
      <c r="N38" s="34">
        <f t="shared" si="1"/>
        <v>0.41111111111111115</v>
      </c>
      <c r="O38" s="34">
        <f t="shared" si="1"/>
        <v>0.83838383838383845</v>
      </c>
      <c r="P38" s="34">
        <f t="shared" si="1"/>
        <v>0.50353892821031343</v>
      </c>
      <c r="Q38" s="34">
        <f t="shared" si="1"/>
        <v>2.0384615384615383</v>
      </c>
      <c r="R38" s="20"/>
    </row>
    <row r="39" spans="2:23">
      <c r="B39" s="50" t="s">
        <v>9</v>
      </c>
      <c r="C39" s="18"/>
      <c r="D39" s="34">
        <f t="shared" ref="D39:Q47" si="2">D26/D$28</f>
        <v>0.33333333333333331</v>
      </c>
      <c r="E39" s="34">
        <f t="shared" si="2"/>
        <v>0.34771573604060918</v>
      </c>
      <c r="F39" s="34">
        <f t="shared" si="2"/>
        <v>0.31954887218045108</v>
      </c>
      <c r="G39" s="34">
        <f t="shared" si="2"/>
        <v>0.12578616352201258</v>
      </c>
      <c r="H39" s="34">
        <f t="shared" si="2"/>
        <v>0.34496124031007752</v>
      </c>
      <c r="I39" s="34">
        <f t="shared" si="2"/>
        <v>0.27058823529411763</v>
      </c>
      <c r="J39" s="34">
        <f t="shared" si="2"/>
        <v>0.32876712328767121</v>
      </c>
      <c r="K39" s="34">
        <f t="shared" si="2"/>
        <v>0.29568106312292364</v>
      </c>
      <c r="L39" s="34">
        <f t="shared" si="2"/>
        <v>0.26080892608089262</v>
      </c>
      <c r="M39" s="34">
        <f t="shared" si="2"/>
        <v>0.2768361581920904</v>
      </c>
      <c r="N39" s="34">
        <f t="shared" si="2"/>
        <v>0.33333333333333331</v>
      </c>
      <c r="O39" s="34">
        <f t="shared" si="2"/>
        <v>0.2181818181818182</v>
      </c>
      <c r="P39" s="34">
        <f t="shared" si="2"/>
        <v>0.20222446916076844</v>
      </c>
      <c r="Q39" s="34">
        <f t="shared" si="2"/>
        <v>0.42307692307692307</v>
      </c>
      <c r="R39" s="20"/>
    </row>
    <row r="40" spans="2:23">
      <c r="B40" s="50" t="s">
        <v>10</v>
      </c>
      <c r="C40" s="18"/>
      <c r="D40" s="34">
        <f t="shared" si="2"/>
        <v>0.88888888888888884</v>
      </c>
      <c r="E40" s="34">
        <f t="shared" si="2"/>
        <v>0.55837563451776651</v>
      </c>
      <c r="F40" s="34">
        <f t="shared" si="2"/>
        <v>0.50093984962406013</v>
      </c>
      <c r="G40" s="34">
        <f t="shared" si="2"/>
        <v>0.25157232704402516</v>
      </c>
      <c r="H40" s="34">
        <f t="shared" si="2"/>
        <v>0.62403100775193798</v>
      </c>
      <c r="I40" s="34">
        <f t="shared" si="2"/>
        <v>0.52941176470588236</v>
      </c>
      <c r="J40" s="34">
        <f t="shared" si="2"/>
        <v>0.46575342465753422</v>
      </c>
      <c r="K40" s="34">
        <f t="shared" si="2"/>
        <v>0.57475083056478404</v>
      </c>
      <c r="L40" s="34">
        <f t="shared" si="2"/>
        <v>0.70013947001394694</v>
      </c>
      <c r="M40" s="34">
        <f t="shared" si="2"/>
        <v>0.61581920903954801</v>
      </c>
      <c r="N40" s="34">
        <f t="shared" si="2"/>
        <v>0.56666666666666665</v>
      </c>
      <c r="O40" s="34">
        <f t="shared" si="2"/>
        <v>0.64848484848484844</v>
      </c>
      <c r="P40" s="34">
        <f t="shared" si="2"/>
        <v>0.53589484327603631</v>
      </c>
      <c r="Q40" s="34">
        <f t="shared" si="2"/>
        <v>0.38461538461538458</v>
      </c>
      <c r="R40" s="20"/>
    </row>
    <row r="41" spans="2:23" s="66" customFormat="1">
      <c r="B41" s="51" t="s">
        <v>11</v>
      </c>
      <c r="C41" s="19"/>
      <c r="D41" s="68">
        <f t="shared" si="2"/>
        <v>1</v>
      </c>
      <c r="E41" s="68">
        <f t="shared" si="2"/>
        <v>1</v>
      </c>
      <c r="F41" s="68">
        <f t="shared" si="2"/>
        <v>1</v>
      </c>
      <c r="G41" s="68">
        <f t="shared" si="2"/>
        <v>1</v>
      </c>
      <c r="H41" s="68">
        <f t="shared" si="2"/>
        <v>1</v>
      </c>
      <c r="I41" s="68">
        <f t="shared" si="2"/>
        <v>1</v>
      </c>
      <c r="J41" s="68">
        <f t="shared" si="2"/>
        <v>1</v>
      </c>
      <c r="K41" s="68">
        <f t="shared" si="2"/>
        <v>1</v>
      </c>
      <c r="L41" s="68">
        <f t="shared" si="2"/>
        <v>1</v>
      </c>
      <c r="M41" s="68">
        <f t="shared" si="2"/>
        <v>1</v>
      </c>
      <c r="N41" s="68">
        <f t="shared" si="2"/>
        <v>1</v>
      </c>
      <c r="O41" s="68">
        <f t="shared" si="2"/>
        <v>1</v>
      </c>
      <c r="P41" s="68">
        <f t="shared" si="2"/>
        <v>1</v>
      </c>
      <c r="Q41" s="68">
        <f t="shared" si="2"/>
        <v>1</v>
      </c>
      <c r="R41" s="21"/>
    </row>
    <row r="42" spans="2:23">
      <c r="B42" s="50" t="s">
        <v>12</v>
      </c>
      <c r="C42" s="18"/>
      <c r="D42" s="34">
        <f t="shared" si="2"/>
        <v>0.66666666666666663</v>
      </c>
      <c r="E42" s="34">
        <f t="shared" si="2"/>
        <v>0.8375634517766497</v>
      </c>
      <c r="F42" s="34">
        <f t="shared" si="2"/>
        <v>0.68045112781954886</v>
      </c>
      <c r="G42" s="34">
        <f t="shared" si="2"/>
        <v>0.10691823899371068</v>
      </c>
      <c r="H42" s="34">
        <f t="shared" si="2"/>
        <v>0.90697674418604646</v>
      </c>
      <c r="I42" s="34">
        <f t="shared" si="2"/>
        <v>0.75294117647058822</v>
      </c>
      <c r="J42" s="34">
        <f t="shared" si="2"/>
        <v>1.1506849315068495</v>
      </c>
      <c r="K42" s="34">
        <f t="shared" si="2"/>
        <v>0.90365448504983403</v>
      </c>
      <c r="L42" s="34">
        <f t="shared" si="2"/>
        <v>0.70850767085076716</v>
      </c>
      <c r="M42" s="34">
        <f t="shared" si="2"/>
        <v>0.80790960451977401</v>
      </c>
      <c r="N42" s="34">
        <f t="shared" si="2"/>
        <v>0.42222222222222222</v>
      </c>
      <c r="O42" s="34">
        <f t="shared" si="2"/>
        <v>0.61010101010101003</v>
      </c>
      <c r="P42" s="34">
        <f t="shared" si="2"/>
        <v>0.82103134479271977</v>
      </c>
      <c r="Q42" s="34">
        <f t="shared" si="2"/>
        <v>0.53846153846153844</v>
      </c>
      <c r="R42" s="20"/>
    </row>
    <row r="43" spans="2:23">
      <c r="B43" s="50" t="s">
        <v>13</v>
      </c>
      <c r="C43" s="18"/>
      <c r="D43" s="34">
        <f t="shared" si="2"/>
        <v>0.33333333333333331</v>
      </c>
      <c r="E43" s="34">
        <f t="shared" si="2"/>
        <v>0.36802030456852791</v>
      </c>
      <c r="F43" s="34">
        <f t="shared" si="2"/>
        <v>0.23778195488721807</v>
      </c>
      <c r="G43" s="34">
        <f t="shared" si="2"/>
        <v>0.26415094339622641</v>
      </c>
      <c r="H43" s="34">
        <f t="shared" si="2"/>
        <v>0.24031007751937983</v>
      </c>
      <c r="I43" s="34">
        <f t="shared" si="2"/>
        <v>0.19999999999999998</v>
      </c>
      <c r="J43" s="34">
        <f t="shared" si="2"/>
        <v>0.20547945205479454</v>
      </c>
      <c r="K43" s="34">
        <f t="shared" si="2"/>
        <v>0.28239202657807311</v>
      </c>
      <c r="L43" s="34">
        <f t="shared" si="2"/>
        <v>0.44630404463040452</v>
      </c>
      <c r="M43" s="34">
        <f t="shared" si="2"/>
        <v>0.3728813559322034</v>
      </c>
      <c r="N43" s="34">
        <f t="shared" si="2"/>
        <v>0.30000000000000004</v>
      </c>
      <c r="O43" s="34">
        <f t="shared" si="2"/>
        <v>0.36606060606060603</v>
      </c>
      <c r="P43" s="34">
        <f t="shared" si="2"/>
        <v>0.32659251769464104</v>
      </c>
      <c r="Q43" s="34">
        <f t="shared" si="2"/>
        <v>0.46153846153846151</v>
      </c>
      <c r="R43" s="20"/>
    </row>
    <row r="44" spans="2:23">
      <c r="B44" s="50" t="s">
        <v>15</v>
      </c>
      <c r="C44" s="18"/>
      <c r="D44" s="34">
        <f t="shared" si="2"/>
        <v>0.55555555555555558</v>
      </c>
      <c r="E44" s="34">
        <f t="shared" si="2"/>
        <v>1.0634517766497462</v>
      </c>
      <c r="F44" s="34">
        <f t="shared" si="2"/>
        <v>0.69172932330827064</v>
      </c>
      <c r="G44" s="34">
        <f t="shared" si="2"/>
        <v>0.68553459119496851</v>
      </c>
      <c r="H44" s="34">
        <f t="shared" si="2"/>
        <v>0.5968992248062015</v>
      </c>
      <c r="I44" s="34">
        <f t="shared" si="2"/>
        <v>0.51764705882352946</v>
      </c>
      <c r="J44" s="34">
        <f t="shared" si="2"/>
        <v>1.1369863013698631</v>
      </c>
      <c r="K44" s="34">
        <f t="shared" si="2"/>
        <v>0.48172757475083061</v>
      </c>
      <c r="L44" s="34">
        <f t="shared" si="2"/>
        <v>0.72245467224546722</v>
      </c>
      <c r="M44" s="34">
        <f t="shared" si="2"/>
        <v>0.98305084745762705</v>
      </c>
      <c r="N44" s="34">
        <f t="shared" si="2"/>
        <v>0.56666666666666665</v>
      </c>
      <c r="O44" s="34">
        <f t="shared" si="2"/>
        <v>1.0822222222222222</v>
      </c>
      <c r="P44" s="34">
        <f t="shared" si="2"/>
        <v>1.1648129423660263</v>
      </c>
      <c r="Q44" s="34">
        <f t="shared" si="2"/>
        <v>1.1923076923076923</v>
      </c>
      <c r="R44" s="20"/>
    </row>
    <row r="45" spans="2:23">
      <c r="B45" s="50" t="s">
        <v>17</v>
      </c>
      <c r="C45" s="18"/>
      <c r="D45" s="34">
        <f t="shared" si="2"/>
        <v>0.66666666666666663</v>
      </c>
      <c r="E45" s="34">
        <f t="shared" si="2"/>
        <v>0.52030456852791873</v>
      </c>
      <c r="F45" s="34">
        <f t="shared" si="2"/>
        <v>0.43327067669172931</v>
      </c>
      <c r="G45" s="34">
        <f t="shared" si="2"/>
        <v>0.20754716981132074</v>
      </c>
      <c r="H45" s="34">
        <f t="shared" si="2"/>
        <v>0.65891472868217049</v>
      </c>
      <c r="I45" s="34">
        <f t="shared" si="2"/>
        <v>0.51764705882352946</v>
      </c>
      <c r="J45" s="34">
        <f t="shared" si="2"/>
        <v>0.54794520547945202</v>
      </c>
      <c r="K45" s="34">
        <f t="shared" si="2"/>
        <v>0.60465116279069775</v>
      </c>
      <c r="L45" s="34">
        <f t="shared" si="2"/>
        <v>0.51185495118549507</v>
      </c>
      <c r="M45" s="34">
        <f t="shared" si="2"/>
        <v>0.46045197740112992</v>
      </c>
      <c r="N45" s="34">
        <f t="shared" si="2"/>
        <v>0.47777777777777775</v>
      </c>
      <c r="O45" s="34">
        <f t="shared" si="2"/>
        <v>0.6</v>
      </c>
      <c r="P45" s="34">
        <f t="shared" si="2"/>
        <v>0.57735085945399389</v>
      </c>
      <c r="Q45" s="34">
        <f t="shared" si="2"/>
        <v>0.5</v>
      </c>
      <c r="R45" s="20"/>
    </row>
    <row r="46" spans="2:23">
      <c r="B46" s="50" t="s">
        <v>18</v>
      </c>
      <c r="C46" s="18"/>
      <c r="D46" s="34">
        <f t="shared" si="2"/>
        <v>0.22222222222222221</v>
      </c>
      <c r="E46" s="34">
        <f t="shared" si="2"/>
        <v>0.42639593908629442</v>
      </c>
      <c r="F46" s="34">
        <f t="shared" si="2"/>
        <v>0.16635338345864661</v>
      </c>
      <c r="G46" s="34">
        <f t="shared" si="2"/>
        <v>3.1446540880503145E-2</v>
      </c>
      <c r="H46" s="34">
        <f t="shared" si="2"/>
        <v>0.24031007751937983</v>
      </c>
      <c r="I46" s="34">
        <f t="shared" si="2"/>
        <v>6.1176470588235297E-2</v>
      </c>
      <c r="J46" s="34">
        <f t="shared" si="2"/>
        <v>5.4794520547945209E-2</v>
      </c>
      <c r="K46" s="34">
        <f t="shared" si="2"/>
        <v>0.13289036544850499</v>
      </c>
      <c r="L46" s="34">
        <f t="shared" si="2"/>
        <v>0.17712691771269179</v>
      </c>
      <c r="M46" s="34">
        <f t="shared" si="2"/>
        <v>0.1440677966101695</v>
      </c>
      <c r="N46" s="34">
        <f t="shared" si="2"/>
        <v>0.14444444444444446</v>
      </c>
      <c r="O46" s="34">
        <f t="shared" si="2"/>
        <v>0.18767676767676769</v>
      </c>
      <c r="P46" s="34">
        <f t="shared" si="2"/>
        <v>0.18200202224469161</v>
      </c>
      <c r="Q46" s="34">
        <f t="shared" si="2"/>
        <v>0.11538461538461538</v>
      </c>
      <c r="R46" s="20"/>
    </row>
    <row r="47" spans="2:23">
      <c r="B47" s="50" t="s">
        <v>19</v>
      </c>
      <c r="C47" s="18"/>
      <c r="D47" s="34">
        <f t="shared" si="2"/>
        <v>0.88888888888888884</v>
      </c>
      <c r="E47" s="34">
        <f t="shared" si="2"/>
        <v>0.58375634517766495</v>
      </c>
      <c r="F47" s="34">
        <f t="shared" si="2"/>
        <v>0.5357142857142857</v>
      </c>
      <c r="G47" s="34">
        <f t="shared" si="2"/>
        <v>0.28301886792452829</v>
      </c>
      <c r="H47" s="34">
        <f t="shared" si="2"/>
        <v>0.79069767441860461</v>
      </c>
      <c r="I47" s="34">
        <f t="shared" si="2"/>
        <v>0.68235294117647061</v>
      </c>
      <c r="J47" s="34">
        <f t="shared" si="2"/>
        <v>0.53424657534246578</v>
      </c>
      <c r="K47" s="34">
        <f t="shared" si="2"/>
        <v>0.63455149501661134</v>
      </c>
      <c r="L47" s="34">
        <f t="shared" si="2"/>
        <v>0.86052998605299857</v>
      </c>
      <c r="M47" s="34">
        <f t="shared" si="2"/>
        <v>0.68361581920903947</v>
      </c>
      <c r="N47" s="34">
        <f t="shared" si="2"/>
        <v>0.73333333333333328</v>
      </c>
      <c r="O47" s="34">
        <f t="shared" si="2"/>
        <v>0.70949494949494951</v>
      </c>
      <c r="P47" s="34">
        <f t="shared" si="2"/>
        <v>0.63599595551061672</v>
      </c>
      <c r="Q47" s="34">
        <f t="shared" si="2"/>
        <v>0.5</v>
      </c>
      <c r="R47" s="20"/>
    </row>
    <row r="51" spans="25:25">
      <c r="Y51" t="s">
        <v>169</v>
      </c>
    </row>
  </sheetData>
  <hyperlinks>
    <hyperlink ref="T2" r:id="rId1" xr:uid="{00000000-0004-0000-0300-000000000000}"/>
  </hyperlinks>
  <pageMargins left="0.7" right="0.7" top="0.75" bottom="0.75" header="0.3" footer="0.3"/>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F63"/>
  <sheetViews>
    <sheetView workbookViewId="0">
      <selection activeCell="I21" sqref="I21:I31"/>
    </sheetView>
  </sheetViews>
  <sheetFormatPr defaultRowHeight="15"/>
  <cols>
    <col min="3" max="3" width="6.7109375" customWidth="1"/>
    <col min="4" max="4" width="10.7109375" bestFit="1" customWidth="1"/>
    <col min="6" max="6" width="6.42578125" bestFit="1" customWidth="1"/>
    <col min="7" max="7" width="9.28515625" bestFit="1" customWidth="1"/>
    <col min="8" max="8" width="8.5703125" customWidth="1"/>
    <col min="9" max="9" width="11.5703125" bestFit="1" customWidth="1"/>
    <col min="10" max="10" width="8.140625" bestFit="1" customWidth="1"/>
    <col min="24" max="24" width="28.140625" bestFit="1" customWidth="1"/>
  </cols>
  <sheetData>
    <row r="1" spans="2:32">
      <c r="B1" s="22" t="s">
        <v>74</v>
      </c>
    </row>
    <row r="2" spans="2:32">
      <c r="B2" t="s">
        <v>75</v>
      </c>
      <c r="Z2" t="s">
        <v>152</v>
      </c>
      <c r="AA2" t="s">
        <v>153</v>
      </c>
      <c r="AB2" t="s">
        <v>154</v>
      </c>
      <c r="AC2" t="s">
        <v>155</v>
      </c>
    </row>
    <row r="3" spans="2:32">
      <c r="B3" s="22" t="s">
        <v>47</v>
      </c>
      <c r="Y3" t="s">
        <v>54</v>
      </c>
      <c r="Z3" t="s">
        <v>156</v>
      </c>
      <c r="AA3">
        <v>3.48</v>
      </c>
      <c r="AB3">
        <v>1.22</v>
      </c>
      <c r="AC3">
        <v>22</v>
      </c>
    </row>
    <row r="4" spans="2:32" ht="15.75">
      <c r="B4" s="55" t="s">
        <v>48</v>
      </c>
      <c r="C4" s="56" t="s">
        <v>49</v>
      </c>
      <c r="D4" s="56" t="s">
        <v>50</v>
      </c>
      <c r="E4" s="56" t="s">
        <v>51</v>
      </c>
      <c r="F4" s="56" t="s">
        <v>52</v>
      </c>
      <c r="G4" s="56" t="s">
        <v>53</v>
      </c>
      <c r="H4" s="56" t="s">
        <v>54</v>
      </c>
      <c r="I4" s="56" t="s">
        <v>55</v>
      </c>
      <c r="J4" s="1" t="s">
        <v>56</v>
      </c>
      <c r="Y4" t="s">
        <v>49</v>
      </c>
      <c r="Z4" t="s">
        <v>157</v>
      </c>
      <c r="AA4">
        <v>0.21</v>
      </c>
      <c r="AB4">
        <v>1.1599999999999999</v>
      </c>
      <c r="AC4">
        <v>16.600000000000001</v>
      </c>
    </row>
    <row r="5" spans="2:32" ht="15.75">
      <c r="B5" s="64" t="s">
        <v>57</v>
      </c>
      <c r="C5" s="57">
        <v>0.94</v>
      </c>
      <c r="D5" s="57">
        <v>1.3</v>
      </c>
      <c r="E5" s="57">
        <v>0.72099999999999997</v>
      </c>
      <c r="F5" s="57">
        <v>0.54700000000000004</v>
      </c>
      <c r="G5" s="57">
        <v>0.88200000000000001</v>
      </c>
      <c r="H5" s="57">
        <v>0.77800000000000002</v>
      </c>
      <c r="I5" s="57">
        <v>0.69599999999999995</v>
      </c>
      <c r="J5" s="58">
        <v>3</v>
      </c>
      <c r="Y5" t="s">
        <v>51</v>
      </c>
      <c r="Z5" t="s">
        <v>158</v>
      </c>
      <c r="AA5">
        <v>2.83</v>
      </c>
      <c r="AB5">
        <v>1.4</v>
      </c>
      <c r="AC5">
        <v>16.100000000000001</v>
      </c>
    </row>
    <row r="6" spans="2:32" ht="15.75">
      <c r="B6" s="64" t="s">
        <v>58</v>
      </c>
      <c r="C6" s="57">
        <v>0.41</v>
      </c>
      <c r="D6" s="57">
        <v>0.505</v>
      </c>
      <c r="E6" s="57">
        <v>0.32400000000000001</v>
      </c>
      <c r="F6" s="57">
        <v>0.28799999999999998</v>
      </c>
      <c r="G6" s="57">
        <v>0.47199999999999998</v>
      </c>
      <c r="H6" s="57">
        <v>0.44400000000000001</v>
      </c>
      <c r="I6" s="57">
        <v>0.28199999999999997</v>
      </c>
      <c r="J6" s="58">
        <v>1.5</v>
      </c>
      <c r="Y6" t="s">
        <v>53</v>
      </c>
      <c r="Z6" t="s">
        <v>159</v>
      </c>
      <c r="AA6">
        <v>0.51</v>
      </c>
      <c r="AB6">
        <v>1.42</v>
      </c>
      <c r="AC6">
        <v>21.6</v>
      </c>
    </row>
    <row r="7" spans="2:32" ht="15.75">
      <c r="B7" s="64" t="s">
        <v>59</v>
      </c>
      <c r="C7" s="57">
        <v>0.73299999999999998</v>
      </c>
      <c r="D7" s="57">
        <v>0.94399999999999995</v>
      </c>
      <c r="E7" s="57">
        <v>0.63600000000000001</v>
      </c>
      <c r="F7" s="57">
        <v>0.63800000000000001</v>
      </c>
      <c r="G7" s="57">
        <v>0.85399999999999998</v>
      </c>
      <c r="H7" s="57">
        <v>0.83499999999999996</v>
      </c>
      <c r="I7" s="57">
        <v>0.69</v>
      </c>
      <c r="J7" s="58">
        <v>4</v>
      </c>
      <c r="Y7" t="s">
        <v>52</v>
      </c>
      <c r="Z7" t="s">
        <v>160</v>
      </c>
      <c r="AA7">
        <v>1.07</v>
      </c>
      <c r="AB7">
        <v>0.75</v>
      </c>
      <c r="AC7">
        <v>14.7</v>
      </c>
    </row>
    <row r="8" spans="2:32" ht="15.75">
      <c r="B8" s="64" t="s">
        <v>60</v>
      </c>
      <c r="C8" s="57">
        <v>1.234</v>
      </c>
      <c r="D8" s="57">
        <v>1.514</v>
      </c>
      <c r="E8" s="57">
        <v>1.544</v>
      </c>
      <c r="F8" s="57">
        <v>1.4139999999999999</v>
      </c>
      <c r="G8" s="57">
        <v>2.4569999999999999</v>
      </c>
      <c r="H8" s="57">
        <v>2.6840000000000002</v>
      </c>
      <c r="I8" s="57">
        <v>1.661</v>
      </c>
      <c r="J8" s="58">
        <v>4.5</v>
      </c>
      <c r="Y8" t="s">
        <v>50</v>
      </c>
      <c r="Z8" t="s">
        <v>161</v>
      </c>
      <c r="AA8">
        <v>1.08</v>
      </c>
      <c r="AB8">
        <v>0.61</v>
      </c>
      <c r="AC8">
        <v>20.9</v>
      </c>
    </row>
    <row r="9" spans="2:32" ht="15.75">
      <c r="B9" s="64" t="s">
        <v>61</v>
      </c>
      <c r="C9" s="57">
        <v>0.99299999999999999</v>
      </c>
      <c r="D9" s="57">
        <v>2.02</v>
      </c>
      <c r="E9" s="57">
        <v>1.4650000000000001</v>
      </c>
      <c r="F9" s="57">
        <v>0.82099999999999995</v>
      </c>
      <c r="G9" s="57">
        <v>0.76500000000000001</v>
      </c>
      <c r="H9" s="57">
        <v>1.9750000000000001</v>
      </c>
      <c r="I9" s="57">
        <v>0.48699999999999999</v>
      </c>
      <c r="J9" s="58">
        <v>3</v>
      </c>
      <c r="Y9" t="s">
        <v>55</v>
      </c>
      <c r="Z9" t="s">
        <v>162</v>
      </c>
      <c r="AA9">
        <v>0.96</v>
      </c>
      <c r="AB9">
        <v>0.62</v>
      </c>
      <c r="AC9">
        <v>15.3</v>
      </c>
    </row>
    <row r="10" spans="2:32" ht="15.75">
      <c r="B10" s="64" t="s">
        <v>62</v>
      </c>
      <c r="C10" s="57">
        <v>0.247</v>
      </c>
      <c r="D10" s="57">
        <v>0.25800000000000001</v>
      </c>
      <c r="E10" s="57">
        <v>0.222</v>
      </c>
      <c r="F10" s="57">
        <v>0.33200000000000002</v>
      </c>
      <c r="G10" s="57">
        <v>0.39300000000000002</v>
      </c>
      <c r="H10" s="57">
        <v>0.40100000000000002</v>
      </c>
      <c r="I10" s="57">
        <v>0.34300000000000003</v>
      </c>
      <c r="J10" s="58">
        <v>1.5</v>
      </c>
    </row>
    <row r="11" spans="2:32" ht="15.75">
      <c r="B11" s="64" t="s">
        <v>63</v>
      </c>
      <c r="C11" s="57">
        <v>0.21</v>
      </c>
      <c r="D11" s="57">
        <v>0.25</v>
      </c>
      <c r="E11" s="57">
        <v>0.20599999999999999</v>
      </c>
      <c r="F11" s="57">
        <v>0.16500000000000001</v>
      </c>
      <c r="G11" s="57">
        <v>0.307</v>
      </c>
      <c r="H11" s="57">
        <v>0.32300000000000001</v>
      </c>
      <c r="I11" s="57">
        <v>0.155</v>
      </c>
      <c r="J11" s="58"/>
      <c r="Z11" s="1" t="s">
        <v>49</v>
      </c>
      <c r="AA11" s="1" t="s">
        <v>50</v>
      </c>
      <c r="AB11" s="1" t="s">
        <v>51</v>
      </c>
      <c r="AC11" s="1" t="s">
        <v>52</v>
      </c>
      <c r="AD11" s="1" t="s">
        <v>53</v>
      </c>
      <c r="AE11" s="1" t="s">
        <v>54</v>
      </c>
      <c r="AF11" s="1" t="s">
        <v>55</v>
      </c>
    </row>
    <row r="12" spans="2:32" ht="15.75">
      <c r="B12" s="64" t="s">
        <v>64</v>
      </c>
      <c r="C12" s="57">
        <v>0.76400000000000001</v>
      </c>
      <c r="D12" s="57">
        <v>0.99099999999999999</v>
      </c>
      <c r="E12" s="57">
        <v>0.76800000000000002</v>
      </c>
      <c r="F12" s="57">
        <v>0.68400000000000005</v>
      </c>
      <c r="G12" s="57">
        <v>1.123</v>
      </c>
      <c r="H12" s="57">
        <v>1.163</v>
      </c>
      <c r="I12" s="57">
        <v>0.76800000000000002</v>
      </c>
      <c r="J12" s="58">
        <v>2.5</v>
      </c>
      <c r="Z12" s="88">
        <v>16.600000000000001</v>
      </c>
      <c r="AA12" s="88">
        <v>20.9</v>
      </c>
      <c r="AB12" s="88">
        <v>16.100000000000001</v>
      </c>
      <c r="AC12" s="88">
        <v>14.7</v>
      </c>
      <c r="AD12" s="88">
        <v>21.6</v>
      </c>
      <c r="AE12" s="101">
        <v>22</v>
      </c>
      <c r="AF12" s="88">
        <v>15.3</v>
      </c>
    </row>
    <row r="13" spans="2:32" ht="15.75">
      <c r="B13" s="64" t="s">
        <v>65</v>
      </c>
      <c r="C13" s="57">
        <v>0.39200000000000002</v>
      </c>
      <c r="D13" s="57">
        <v>0.39300000000000002</v>
      </c>
      <c r="E13" s="57">
        <v>0.50800000000000001</v>
      </c>
      <c r="F13" s="57">
        <v>0.32800000000000001</v>
      </c>
      <c r="G13" s="57">
        <v>0.503</v>
      </c>
      <c r="H13" s="57">
        <v>0.58399999999999996</v>
      </c>
      <c r="I13" s="57">
        <v>0.36199999999999999</v>
      </c>
      <c r="J13" s="58"/>
    </row>
    <row r="14" spans="2:32" ht="15.75">
      <c r="B14" s="64" t="s">
        <v>66</v>
      </c>
      <c r="C14" s="57">
        <v>0.622</v>
      </c>
      <c r="D14" s="57">
        <v>0.80700000000000005</v>
      </c>
      <c r="E14" s="57">
        <v>0.55300000000000005</v>
      </c>
      <c r="F14" s="57">
        <v>0.57099999999999995</v>
      </c>
      <c r="G14" s="57">
        <v>0.745</v>
      </c>
      <c r="H14" s="57">
        <v>0.72699999999999998</v>
      </c>
      <c r="I14" s="57">
        <v>0.6</v>
      </c>
      <c r="J14" s="58">
        <v>3</v>
      </c>
    </row>
    <row r="15" spans="2:32" ht="15.75">
      <c r="B15" s="64" t="s">
        <v>18</v>
      </c>
      <c r="C15" s="57">
        <v>0.21199999999999999</v>
      </c>
      <c r="D15" s="57">
        <v>0.25700000000000001</v>
      </c>
      <c r="E15" s="57">
        <v>0.14199999999999999</v>
      </c>
      <c r="F15" s="57">
        <v>0.129</v>
      </c>
      <c r="G15" s="57">
        <v>0.17199999999999999</v>
      </c>
      <c r="H15" s="57">
        <v>0.161</v>
      </c>
      <c r="I15" s="57">
        <v>0.14099999999999999</v>
      </c>
      <c r="J15" s="58">
        <v>1</v>
      </c>
    </row>
    <row r="16" spans="2:32" ht="15.75">
      <c r="B16" s="64" t="s">
        <v>67</v>
      </c>
      <c r="C16" s="57">
        <v>0.81799999999999995</v>
      </c>
      <c r="D16" s="57">
        <v>1.018</v>
      </c>
      <c r="E16" s="57">
        <v>0.71799999999999997</v>
      </c>
      <c r="F16" s="57">
        <v>0.77800000000000002</v>
      </c>
      <c r="G16" s="57">
        <v>1.006</v>
      </c>
      <c r="H16" s="57">
        <v>0.96299999999999997</v>
      </c>
      <c r="I16" s="57">
        <v>0.78</v>
      </c>
      <c r="J16" s="58">
        <v>4</v>
      </c>
    </row>
    <row r="17" spans="2:12" ht="15.75">
      <c r="B17" s="64"/>
      <c r="C17" s="57"/>
      <c r="D17" s="57"/>
      <c r="E17" s="57"/>
      <c r="F17" s="57"/>
      <c r="G17" s="57"/>
      <c r="H17" s="57"/>
      <c r="I17" s="57"/>
      <c r="J17" s="58"/>
    </row>
    <row r="18" spans="2:12" ht="15.75">
      <c r="B18" s="65" t="s">
        <v>80</v>
      </c>
      <c r="C18" s="66"/>
      <c r="D18" s="66"/>
      <c r="E18" s="66"/>
      <c r="F18" s="66"/>
      <c r="G18" s="66"/>
      <c r="H18" s="66"/>
      <c r="I18" s="66"/>
    </row>
    <row r="19" spans="2:12">
      <c r="C19" s="22" t="s">
        <v>77</v>
      </c>
    </row>
    <row r="20" spans="2:12">
      <c r="C20" s="1" t="s">
        <v>49</v>
      </c>
      <c r="D20" s="1" t="s">
        <v>50</v>
      </c>
      <c r="E20" s="1" t="s">
        <v>51</v>
      </c>
      <c r="F20" s="1" t="s">
        <v>52</v>
      </c>
      <c r="G20" s="1" t="s">
        <v>53</v>
      </c>
      <c r="H20" s="1" t="s">
        <v>54</v>
      </c>
      <c r="I20" s="1" t="s">
        <v>55</v>
      </c>
      <c r="J20" s="1" t="s">
        <v>56</v>
      </c>
      <c r="K20" s="1" t="s">
        <v>78</v>
      </c>
      <c r="L20" s="80" t="s">
        <v>97</v>
      </c>
    </row>
    <row r="21" spans="2:12">
      <c r="B21" s="22" t="s">
        <v>163</v>
      </c>
      <c r="C21" s="102">
        <f>Z12/100</f>
        <v>0.16600000000000001</v>
      </c>
      <c r="D21" s="102">
        <f t="shared" ref="D21:I21" si="0">AA12/100</f>
        <v>0.20899999999999999</v>
      </c>
      <c r="E21" s="102">
        <f t="shared" si="0"/>
        <v>0.161</v>
      </c>
      <c r="F21" s="102">
        <f t="shared" si="0"/>
        <v>0.14699999999999999</v>
      </c>
      <c r="G21" s="102">
        <f t="shared" si="0"/>
        <v>0.21600000000000003</v>
      </c>
      <c r="H21" s="102">
        <f t="shared" si="0"/>
        <v>0.22</v>
      </c>
      <c r="I21" s="102">
        <f t="shared" si="0"/>
        <v>0.153</v>
      </c>
      <c r="J21" s="1"/>
      <c r="K21" s="1"/>
      <c r="L21" s="80"/>
    </row>
    <row r="22" spans="2:12">
      <c r="B22" s="59" t="s">
        <v>8</v>
      </c>
      <c r="C22" s="67">
        <f t="shared" ref="C22:J26" si="1">C5</f>
        <v>0.94</v>
      </c>
      <c r="D22" s="67">
        <f t="shared" si="1"/>
        <v>1.3</v>
      </c>
      <c r="E22" s="67">
        <f t="shared" si="1"/>
        <v>0.72099999999999997</v>
      </c>
      <c r="F22" s="67">
        <f t="shared" si="1"/>
        <v>0.54700000000000004</v>
      </c>
      <c r="G22" s="67">
        <f t="shared" si="1"/>
        <v>0.88200000000000001</v>
      </c>
      <c r="H22" s="67">
        <f t="shared" si="1"/>
        <v>0.77800000000000002</v>
      </c>
      <c r="I22" s="67">
        <f t="shared" si="1"/>
        <v>0.69599999999999995</v>
      </c>
      <c r="J22" s="67">
        <f t="shared" si="1"/>
        <v>3</v>
      </c>
      <c r="K22" s="60">
        <v>2.81</v>
      </c>
      <c r="L22" s="80">
        <v>2.81</v>
      </c>
    </row>
    <row r="23" spans="2:12">
      <c r="B23" s="59" t="s">
        <v>9</v>
      </c>
      <c r="C23" s="67">
        <f t="shared" si="1"/>
        <v>0.41</v>
      </c>
      <c r="D23" s="67">
        <f t="shared" si="1"/>
        <v>0.505</v>
      </c>
      <c r="E23" s="67">
        <f t="shared" si="1"/>
        <v>0.32400000000000001</v>
      </c>
      <c r="F23" s="67">
        <f t="shared" si="1"/>
        <v>0.28799999999999998</v>
      </c>
      <c r="G23" s="67">
        <f t="shared" si="1"/>
        <v>0.47199999999999998</v>
      </c>
      <c r="H23" s="67">
        <f t="shared" si="1"/>
        <v>0.44400000000000001</v>
      </c>
      <c r="I23" s="67">
        <f t="shared" si="1"/>
        <v>0.28199999999999997</v>
      </c>
      <c r="J23" s="67">
        <f t="shared" si="1"/>
        <v>1.5</v>
      </c>
      <c r="K23" s="60">
        <v>1.08</v>
      </c>
      <c r="L23" s="80">
        <v>1.08</v>
      </c>
    </row>
    <row r="24" spans="2:12">
      <c r="B24" s="59" t="s">
        <v>10</v>
      </c>
      <c r="C24" s="67">
        <f t="shared" si="1"/>
        <v>0.73299999999999998</v>
      </c>
      <c r="D24" s="67">
        <f t="shared" si="1"/>
        <v>0.94399999999999995</v>
      </c>
      <c r="E24" s="67">
        <f t="shared" si="1"/>
        <v>0.63600000000000001</v>
      </c>
      <c r="F24" s="67">
        <f t="shared" si="1"/>
        <v>0.63800000000000001</v>
      </c>
      <c r="G24" s="67">
        <f t="shared" si="1"/>
        <v>0.85399999999999998</v>
      </c>
      <c r="H24" s="67">
        <f t="shared" si="1"/>
        <v>0.83499999999999996</v>
      </c>
      <c r="I24" s="67">
        <f t="shared" si="1"/>
        <v>0.69</v>
      </c>
      <c r="J24" s="67">
        <f t="shared" si="1"/>
        <v>4</v>
      </c>
      <c r="K24" s="60">
        <v>1.96</v>
      </c>
      <c r="L24" s="80">
        <v>1.96</v>
      </c>
    </row>
    <row r="25" spans="2:12">
      <c r="B25" s="59" t="s">
        <v>11</v>
      </c>
      <c r="C25" s="67">
        <f t="shared" si="1"/>
        <v>1.234</v>
      </c>
      <c r="D25" s="67">
        <f t="shared" si="1"/>
        <v>1.514</v>
      </c>
      <c r="E25" s="67">
        <f t="shared" si="1"/>
        <v>1.544</v>
      </c>
      <c r="F25" s="67">
        <f t="shared" si="1"/>
        <v>1.4139999999999999</v>
      </c>
      <c r="G25" s="67">
        <f t="shared" si="1"/>
        <v>2.4569999999999999</v>
      </c>
      <c r="H25" s="67">
        <f t="shared" si="1"/>
        <v>2.6840000000000002</v>
      </c>
      <c r="I25" s="67">
        <f t="shared" si="1"/>
        <v>1.661</v>
      </c>
      <c r="J25" s="67">
        <f t="shared" si="1"/>
        <v>4.5</v>
      </c>
      <c r="K25" s="60">
        <v>3.23</v>
      </c>
      <c r="L25" s="80">
        <v>3.23</v>
      </c>
    </row>
    <row r="26" spans="2:12">
      <c r="B26" s="59" t="s">
        <v>12</v>
      </c>
      <c r="C26" s="67">
        <f t="shared" si="1"/>
        <v>0.99299999999999999</v>
      </c>
      <c r="D26" s="67">
        <f t="shared" si="1"/>
        <v>2.02</v>
      </c>
      <c r="E26" s="67">
        <f t="shared" si="1"/>
        <v>1.4650000000000001</v>
      </c>
      <c r="F26" s="67">
        <f t="shared" si="1"/>
        <v>0.82099999999999995</v>
      </c>
      <c r="G26" s="67">
        <f t="shared" si="1"/>
        <v>0.76500000000000001</v>
      </c>
      <c r="H26" s="67">
        <f t="shared" si="1"/>
        <v>1.9750000000000001</v>
      </c>
      <c r="I26" s="67">
        <f t="shared" si="1"/>
        <v>0.48699999999999999</v>
      </c>
      <c r="J26" s="67">
        <f t="shared" si="1"/>
        <v>3</v>
      </c>
      <c r="K26" s="60">
        <v>2.73</v>
      </c>
      <c r="L26" s="80">
        <v>2.73</v>
      </c>
    </row>
    <row r="27" spans="2:12">
      <c r="B27" s="59" t="s">
        <v>13</v>
      </c>
      <c r="C27" s="67">
        <f t="shared" ref="C27:J27" si="2">C10+C11</f>
        <v>0.45699999999999996</v>
      </c>
      <c r="D27" s="67">
        <f t="shared" si="2"/>
        <v>0.50800000000000001</v>
      </c>
      <c r="E27" s="67">
        <f t="shared" si="2"/>
        <v>0.42799999999999999</v>
      </c>
      <c r="F27" s="67">
        <f t="shared" si="2"/>
        <v>0.497</v>
      </c>
      <c r="G27" s="67">
        <f t="shared" si="2"/>
        <v>0.7</v>
      </c>
      <c r="H27" s="67">
        <f t="shared" si="2"/>
        <v>0.72399999999999998</v>
      </c>
      <c r="I27" s="67">
        <f t="shared" si="2"/>
        <v>0.498</v>
      </c>
      <c r="J27" s="67">
        <f t="shared" si="2"/>
        <v>1.5</v>
      </c>
      <c r="K27" s="60">
        <f>0.63+0.61</f>
        <v>1.24</v>
      </c>
      <c r="L27" s="80">
        <v>1.24</v>
      </c>
    </row>
    <row r="28" spans="2:12">
      <c r="B28" s="59" t="s">
        <v>15</v>
      </c>
      <c r="C28" s="67">
        <f t="shared" ref="C28:J28" si="3">C12+C13</f>
        <v>1.1560000000000001</v>
      </c>
      <c r="D28" s="67">
        <f t="shared" si="3"/>
        <v>1.3839999999999999</v>
      </c>
      <c r="E28" s="67">
        <f t="shared" si="3"/>
        <v>1.276</v>
      </c>
      <c r="F28" s="67">
        <f t="shared" si="3"/>
        <v>1.012</v>
      </c>
      <c r="G28" s="67">
        <f t="shared" si="3"/>
        <v>1.6259999999999999</v>
      </c>
      <c r="H28" s="67">
        <f t="shared" si="3"/>
        <v>1.7469999999999999</v>
      </c>
      <c r="I28" s="67">
        <f t="shared" si="3"/>
        <v>1.1299999999999999</v>
      </c>
      <c r="J28" s="67">
        <f t="shared" si="3"/>
        <v>2.5</v>
      </c>
      <c r="K28" s="60">
        <f>2.05+1.42</f>
        <v>3.4699999999999998</v>
      </c>
      <c r="L28" s="80">
        <v>3.47</v>
      </c>
    </row>
    <row r="29" spans="2:12">
      <c r="B29" s="59" t="s">
        <v>17</v>
      </c>
      <c r="C29" s="67">
        <f t="shared" ref="C29:J31" si="4">C14</f>
        <v>0.622</v>
      </c>
      <c r="D29" s="67">
        <f t="shared" si="4"/>
        <v>0.80700000000000005</v>
      </c>
      <c r="E29" s="67">
        <f t="shared" si="4"/>
        <v>0.55300000000000005</v>
      </c>
      <c r="F29" s="67">
        <f t="shared" si="4"/>
        <v>0.57099999999999995</v>
      </c>
      <c r="G29" s="67">
        <f t="shared" si="4"/>
        <v>0.745</v>
      </c>
      <c r="H29" s="67">
        <f t="shared" si="4"/>
        <v>0.72699999999999998</v>
      </c>
      <c r="I29" s="67">
        <f t="shared" si="4"/>
        <v>0.6</v>
      </c>
      <c r="J29" s="67">
        <f t="shared" si="4"/>
        <v>3</v>
      </c>
      <c r="K29" s="60">
        <v>1.72</v>
      </c>
      <c r="L29" s="80">
        <v>1.72</v>
      </c>
    </row>
    <row r="30" spans="2:12">
      <c r="B30" s="59" t="s">
        <v>18</v>
      </c>
      <c r="C30" s="67">
        <f t="shared" si="4"/>
        <v>0.21199999999999999</v>
      </c>
      <c r="D30" s="67">
        <f t="shared" si="4"/>
        <v>0.25700000000000001</v>
      </c>
      <c r="E30" s="67">
        <f t="shared" si="4"/>
        <v>0.14199999999999999</v>
      </c>
      <c r="F30" s="67">
        <f t="shared" si="4"/>
        <v>0.129</v>
      </c>
      <c r="G30" s="67">
        <f t="shared" si="4"/>
        <v>0.17199999999999999</v>
      </c>
      <c r="H30" s="67">
        <f t="shared" si="4"/>
        <v>0.161</v>
      </c>
      <c r="I30" s="67">
        <f t="shared" si="4"/>
        <v>0.14099999999999999</v>
      </c>
      <c r="J30" s="67">
        <f t="shared" si="4"/>
        <v>1</v>
      </c>
      <c r="K30" s="60">
        <v>0.59299999999999997</v>
      </c>
      <c r="L30" s="80">
        <v>0.59</v>
      </c>
    </row>
    <row r="31" spans="2:12">
      <c r="B31" s="59" t="s">
        <v>19</v>
      </c>
      <c r="C31" s="67">
        <f t="shared" si="4"/>
        <v>0.81799999999999995</v>
      </c>
      <c r="D31" s="67">
        <f t="shared" si="4"/>
        <v>1.018</v>
      </c>
      <c r="E31" s="67">
        <f t="shared" si="4"/>
        <v>0.71799999999999997</v>
      </c>
      <c r="F31" s="67">
        <f t="shared" si="4"/>
        <v>0.77800000000000002</v>
      </c>
      <c r="G31" s="67">
        <f t="shared" si="4"/>
        <v>1.006</v>
      </c>
      <c r="H31" s="67">
        <f t="shared" si="4"/>
        <v>0.96299999999999997</v>
      </c>
      <c r="I31" s="67">
        <f t="shared" si="4"/>
        <v>0.78</v>
      </c>
      <c r="J31" s="67">
        <f t="shared" si="4"/>
        <v>4</v>
      </c>
      <c r="K31" s="60">
        <v>2.1</v>
      </c>
      <c r="L31" s="80">
        <v>2.1</v>
      </c>
    </row>
    <row r="35" spans="2:26">
      <c r="C35" s="22" t="s">
        <v>68</v>
      </c>
    </row>
    <row r="36" spans="2:26">
      <c r="C36" s="1" t="s">
        <v>49</v>
      </c>
      <c r="D36" s="1" t="s">
        <v>50</v>
      </c>
      <c r="E36" s="1" t="s">
        <v>51</v>
      </c>
      <c r="F36" s="1" t="s">
        <v>52</v>
      </c>
      <c r="G36" s="1" t="s">
        <v>53</v>
      </c>
      <c r="H36" s="1" t="s">
        <v>54</v>
      </c>
      <c r="I36" s="1" t="s">
        <v>55</v>
      </c>
      <c r="J36" s="1" t="s">
        <v>56</v>
      </c>
    </row>
    <row r="37" spans="2:26">
      <c r="B37" s="59" t="s">
        <v>8</v>
      </c>
      <c r="C37" s="60">
        <f t="shared" ref="C37:J41" si="5">C5/C$8</f>
        <v>0.7617504051863857</v>
      </c>
      <c r="D37" s="60">
        <f t="shared" si="5"/>
        <v>0.85865257595772793</v>
      </c>
      <c r="E37" s="60">
        <f t="shared" si="5"/>
        <v>0.46696891191709844</v>
      </c>
      <c r="F37" s="60">
        <f t="shared" si="5"/>
        <v>0.38684582743988688</v>
      </c>
      <c r="G37" s="60">
        <f t="shared" si="5"/>
        <v>0.35897435897435898</v>
      </c>
      <c r="H37" s="60">
        <f t="shared" si="5"/>
        <v>0.28986587183308493</v>
      </c>
      <c r="I37" s="60">
        <f t="shared" si="5"/>
        <v>0.41902468392534614</v>
      </c>
      <c r="J37" s="60">
        <f t="shared" si="5"/>
        <v>0.66666666666666663</v>
      </c>
    </row>
    <row r="38" spans="2:26">
      <c r="B38" s="59" t="s">
        <v>9</v>
      </c>
      <c r="C38" s="60">
        <f t="shared" si="5"/>
        <v>0.33225283630470015</v>
      </c>
      <c r="D38" s="60">
        <f t="shared" si="5"/>
        <v>0.33355350066050199</v>
      </c>
      <c r="E38" s="60">
        <f t="shared" si="5"/>
        <v>0.20984455958549222</v>
      </c>
      <c r="F38" s="60">
        <f t="shared" si="5"/>
        <v>0.20367751060820366</v>
      </c>
      <c r="G38" s="60">
        <f t="shared" si="5"/>
        <v>0.19210419210419211</v>
      </c>
      <c r="H38" s="60">
        <f t="shared" si="5"/>
        <v>0.16542473919523099</v>
      </c>
      <c r="I38" s="60">
        <f t="shared" si="5"/>
        <v>0.16977724262492472</v>
      </c>
      <c r="J38" s="60">
        <f t="shared" si="5"/>
        <v>0.33333333333333331</v>
      </c>
    </row>
    <row r="39" spans="2:26">
      <c r="B39" s="59" t="s">
        <v>10</v>
      </c>
      <c r="C39" s="60">
        <f t="shared" si="5"/>
        <v>0.59400324149108585</v>
      </c>
      <c r="D39" s="60">
        <f t="shared" si="5"/>
        <v>0.62351387054161156</v>
      </c>
      <c r="E39" s="60">
        <f t="shared" si="5"/>
        <v>0.41191709844559588</v>
      </c>
      <c r="F39" s="60">
        <f t="shared" si="5"/>
        <v>0.45120226308345124</v>
      </c>
      <c r="G39" s="60">
        <f t="shared" si="5"/>
        <v>0.3475783475783476</v>
      </c>
      <c r="H39" s="60">
        <f t="shared" si="5"/>
        <v>0.31110283159463487</v>
      </c>
      <c r="I39" s="60">
        <f t="shared" si="5"/>
        <v>0.41541240216736902</v>
      </c>
      <c r="J39" s="60">
        <f t="shared" si="5"/>
        <v>0.88888888888888884</v>
      </c>
    </row>
    <row r="40" spans="2:26">
      <c r="B40" s="59" t="s">
        <v>11</v>
      </c>
      <c r="C40" s="60">
        <f t="shared" si="5"/>
        <v>1</v>
      </c>
      <c r="D40" s="60">
        <f t="shared" si="5"/>
        <v>1</v>
      </c>
      <c r="E40" s="60">
        <f t="shared" si="5"/>
        <v>1</v>
      </c>
      <c r="F40" s="60">
        <f t="shared" si="5"/>
        <v>1</v>
      </c>
      <c r="G40" s="60">
        <f t="shared" si="5"/>
        <v>1</v>
      </c>
      <c r="H40" s="60">
        <f t="shared" si="5"/>
        <v>1</v>
      </c>
      <c r="I40" s="60">
        <f t="shared" si="5"/>
        <v>1</v>
      </c>
      <c r="J40" s="60">
        <f t="shared" si="5"/>
        <v>1</v>
      </c>
    </row>
    <row r="41" spans="2:26">
      <c r="B41" s="59" t="s">
        <v>12</v>
      </c>
      <c r="C41" s="60">
        <f t="shared" si="5"/>
        <v>0.8047001620745543</v>
      </c>
      <c r="D41" s="60">
        <f t="shared" si="5"/>
        <v>1.334214002642008</v>
      </c>
      <c r="E41" s="60">
        <f t="shared" si="5"/>
        <v>0.94883419689119175</v>
      </c>
      <c r="F41" s="60">
        <f t="shared" si="5"/>
        <v>0.58062234794908063</v>
      </c>
      <c r="G41" s="60">
        <f t="shared" si="5"/>
        <v>0.31135531135531136</v>
      </c>
      <c r="H41" s="60">
        <f t="shared" si="5"/>
        <v>0.73584202682563338</v>
      </c>
      <c r="I41" s="60">
        <f t="shared" si="5"/>
        <v>0.29319686935580974</v>
      </c>
      <c r="J41" s="60">
        <f t="shared" si="5"/>
        <v>0.66666666666666663</v>
      </c>
    </row>
    <row r="42" spans="2:26">
      <c r="B42" s="59" t="s">
        <v>13</v>
      </c>
      <c r="C42" s="60">
        <f t="shared" ref="C42:J42" si="6">(C10+C11)/C$8</f>
        <v>0.37034035656401942</v>
      </c>
      <c r="D42" s="60">
        <f t="shared" si="6"/>
        <v>0.33553500660501984</v>
      </c>
      <c r="E42" s="60">
        <f t="shared" si="6"/>
        <v>0.27720207253886009</v>
      </c>
      <c r="F42" s="60">
        <f t="shared" si="6"/>
        <v>0.35148514851485152</v>
      </c>
      <c r="G42" s="60">
        <f t="shared" si="6"/>
        <v>0.28490028490028491</v>
      </c>
      <c r="H42" s="60">
        <f t="shared" si="6"/>
        <v>0.26974664679582711</v>
      </c>
      <c r="I42" s="60">
        <f t="shared" si="6"/>
        <v>0.29981938591210111</v>
      </c>
      <c r="J42" s="60">
        <f t="shared" si="6"/>
        <v>0.33333333333333331</v>
      </c>
      <c r="X42" t="s">
        <v>138</v>
      </c>
    </row>
    <row r="43" spans="2:26">
      <c r="B43" s="59" t="s">
        <v>15</v>
      </c>
      <c r="C43" s="60">
        <f t="shared" ref="C43:J43" si="7">(C12+C13)/C$8</f>
        <v>0.93679092382495965</v>
      </c>
      <c r="D43" s="60">
        <f t="shared" si="7"/>
        <v>0.9141347424042271</v>
      </c>
      <c r="E43" s="60">
        <f t="shared" si="7"/>
        <v>0.82642487046632129</v>
      </c>
      <c r="F43" s="60">
        <f t="shared" si="7"/>
        <v>0.71570014144271576</v>
      </c>
      <c r="G43" s="60">
        <f t="shared" si="7"/>
        <v>0.66178266178266176</v>
      </c>
      <c r="H43" s="60">
        <f t="shared" si="7"/>
        <v>0.65089418777943364</v>
      </c>
      <c r="I43" s="60">
        <f t="shared" si="7"/>
        <v>0.68031306441902462</v>
      </c>
      <c r="J43" s="60">
        <f t="shared" si="7"/>
        <v>0.55555555555555558</v>
      </c>
      <c r="Y43" t="s">
        <v>139</v>
      </c>
      <c r="Z43" t="s">
        <v>140</v>
      </c>
    </row>
    <row r="44" spans="2:26">
      <c r="B44" s="59" t="s">
        <v>17</v>
      </c>
      <c r="C44" s="60">
        <f t="shared" ref="C44:J46" si="8">C14/C$8</f>
        <v>0.50405186385737444</v>
      </c>
      <c r="D44" s="60">
        <f t="shared" si="8"/>
        <v>0.53302509907529727</v>
      </c>
      <c r="E44" s="60">
        <f t="shared" si="8"/>
        <v>0.35816062176165803</v>
      </c>
      <c r="F44" s="60">
        <f t="shared" si="8"/>
        <v>0.40381895332390383</v>
      </c>
      <c r="G44" s="60">
        <f t="shared" si="8"/>
        <v>0.30321530321530321</v>
      </c>
      <c r="H44" s="60">
        <f t="shared" si="8"/>
        <v>0.27086438152011921</v>
      </c>
      <c r="I44" s="60">
        <f t="shared" si="8"/>
        <v>0.36122817579771221</v>
      </c>
      <c r="J44" s="60">
        <f t="shared" si="8"/>
        <v>0.66666666666666663</v>
      </c>
      <c r="X44" t="s">
        <v>141</v>
      </c>
      <c r="Y44">
        <v>22</v>
      </c>
      <c r="Z44" s="54">
        <v>0.1</v>
      </c>
    </row>
    <row r="45" spans="2:26">
      <c r="B45" s="59" t="s">
        <v>18</v>
      </c>
      <c r="C45" s="60">
        <f t="shared" si="8"/>
        <v>0.17179902755267423</v>
      </c>
      <c r="D45" s="60">
        <f t="shared" si="8"/>
        <v>0.16974900924702774</v>
      </c>
      <c r="E45" s="60">
        <f t="shared" si="8"/>
        <v>9.1968911917098439E-2</v>
      </c>
      <c r="F45" s="60">
        <f t="shared" si="8"/>
        <v>9.1230551626591244E-2</v>
      </c>
      <c r="G45" s="60">
        <f t="shared" si="8"/>
        <v>7.0004070004069996E-2</v>
      </c>
      <c r="H45" s="60">
        <f t="shared" si="8"/>
        <v>5.9985096870342772E-2</v>
      </c>
      <c r="I45" s="60">
        <f t="shared" si="8"/>
        <v>8.4888621312462359E-2</v>
      </c>
      <c r="J45" s="60">
        <f t="shared" si="8"/>
        <v>0.22222222222222221</v>
      </c>
      <c r="X45" t="s">
        <v>142</v>
      </c>
      <c r="Y45">
        <v>4.3</v>
      </c>
      <c r="Z45" s="54">
        <v>0.02</v>
      </c>
    </row>
    <row r="46" spans="2:26">
      <c r="B46" s="59" t="s">
        <v>19</v>
      </c>
      <c r="C46" s="60">
        <f t="shared" si="8"/>
        <v>0.66288492706645052</v>
      </c>
      <c r="D46" s="60">
        <f t="shared" si="8"/>
        <v>0.6723910171730515</v>
      </c>
      <c r="E46" s="60">
        <f t="shared" si="8"/>
        <v>0.46502590673575128</v>
      </c>
      <c r="F46" s="60">
        <f t="shared" si="8"/>
        <v>0.55021216407355023</v>
      </c>
      <c r="G46" s="60">
        <f t="shared" si="8"/>
        <v>0.40944240944240945</v>
      </c>
      <c r="H46" s="60">
        <f t="shared" si="8"/>
        <v>0.35879284649776449</v>
      </c>
      <c r="I46" s="60">
        <f t="shared" si="8"/>
        <v>0.46959662853702588</v>
      </c>
      <c r="J46" s="60">
        <f t="shared" si="8"/>
        <v>0.88888888888888884</v>
      </c>
      <c r="X46" t="s">
        <v>143</v>
      </c>
      <c r="Y46">
        <v>5</v>
      </c>
      <c r="Z46" s="54">
        <v>0.02</v>
      </c>
    </row>
    <row r="47" spans="2:26">
      <c r="X47" t="s">
        <v>144</v>
      </c>
      <c r="Y47">
        <v>5</v>
      </c>
      <c r="Z47" s="54">
        <v>0.02</v>
      </c>
    </row>
    <row r="48" spans="2:26">
      <c r="C48" s="61" t="s">
        <v>69</v>
      </c>
      <c r="X48" t="s">
        <v>145</v>
      </c>
      <c r="Y48">
        <v>1.6</v>
      </c>
      <c r="Z48" s="54">
        <v>0.01</v>
      </c>
    </row>
    <row r="49" spans="1:26">
      <c r="B49" s="59"/>
      <c r="C49" s="1" t="s">
        <v>49</v>
      </c>
      <c r="D49" s="1" t="s">
        <v>50</v>
      </c>
      <c r="E49" s="1" t="s">
        <v>51</v>
      </c>
      <c r="F49" s="1" t="s">
        <v>52</v>
      </c>
      <c r="G49" s="1" t="s">
        <v>53</v>
      </c>
      <c r="H49" s="1" t="s">
        <v>54</v>
      </c>
      <c r="I49" s="1" t="s">
        <v>55</v>
      </c>
      <c r="J49" s="1" t="s">
        <v>56</v>
      </c>
      <c r="X49" t="s">
        <v>146</v>
      </c>
      <c r="Y49">
        <v>2</v>
      </c>
      <c r="Z49" s="54">
        <v>0.01</v>
      </c>
    </row>
    <row r="50" spans="1:26">
      <c r="A50" s="58"/>
      <c r="B50" s="59" t="s">
        <v>8</v>
      </c>
      <c r="C50" s="60">
        <f t="shared" ref="C50:J59" si="9">(C37/$J37)-1</f>
        <v>0.14262560777957867</v>
      </c>
      <c r="D50" s="60">
        <f t="shared" si="9"/>
        <v>0.28797886393659189</v>
      </c>
      <c r="E50" s="60">
        <f t="shared" si="9"/>
        <v>-0.29954663212435229</v>
      </c>
      <c r="F50" s="60">
        <f t="shared" si="9"/>
        <v>-0.4197312588401696</v>
      </c>
      <c r="G50" s="60">
        <f t="shared" si="9"/>
        <v>-0.46153846153846145</v>
      </c>
      <c r="H50" s="60">
        <f t="shared" si="9"/>
        <v>-0.56520119225037257</v>
      </c>
      <c r="I50" s="60">
        <f t="shared" si="9"/>
        <v>-0.3714629741119807</v>
      </c>
      <c r="J50" s="60">
        <f t="shared" si="9"/>
        <v>0</v>
      </c>
      <c r="X50" t="s">
        <v>147</v>
      </c>
      <c r="Y50">
        <v>40</v>
      </c>
      <c r="Z50" s="54">
        <v>0.19</v>
      </c>
    </row>
    <row r="51" spans="1:26">
      <c r="B51" s="59" t="s">
        <v>9</v>
      </c>
      <c r="C51" s="60">
        <f t="shared" si="9"/>
        <v>-3.2414910858995505E-3</v>
      </c>
      <c r="D51" s="60">
        <f t="shared" si="9"/>
        <v>6.6050198150602313E-4</v>
      </c>
      <c r="E51" s="60">
        <f t="shared" si="9"/>
        <v>-0.3704663212435233</v>
      </c>
      <c r="F51" s="60">
        <f t="shared" si="9"/>
        <v>-0.38896746817538896</v>
      </c>
      <c r="G51" s="60">
        <f t="shared" si="9"/>
        <v>-0.42368742368742363</v>
      </c>
      <c r="H51" s="60">
        <f t="shared" si="9"/>
        <v>-0.5037257824143071</v>
      </c>
      <c r="I51" s="60">
        <f t="shared" si="9"/>
        <v>-0.49066827212522579</v>
      </c>
      <c r="J51" s="60">
        <f t="shared" si="9"/>
        <v>0</v>
      </c>
      <c r="X51" t="s">
        <v>1</v>
      </c>
      <c r="Y51">
        <v>50</v>
      </c>
      <c r="Z51" s="54">
        <v>0.24</v>
      </c>
    </row>
    <row r="52" spans="1:26">
      <c r="B52" s="59" t="s">
        <v>10</v>
      </c>
      <c r="C52" s="60">
        <f t="shared" si="9"/>
        <v>-0.33174635332252833</v>
      </c>
      <c r="D52" s="60">
        <f t="shared" si="9"/>
        <v>-0.29854689564068693</v>
      </c>
      <c r="E52" s="60">
        <f t="shared" si="9"/>
        <v>-0.53659326424870457</v>
      </c>
      <c r="F52" s="60">
        <f t="shared" si="9"/>
        <v>-0.49239745403111734</v>
      </c>
      <c r="G52" s="60">
        <f t="shared" si="9"/>
        <v>-0.60897435897435892</v>
      </c>
      <c r="H52" s="60">
        <f t="shared" si="9"/>
        <v>-0.65000931445603571</v>
      </c>
      <c r="I52" s="60">
        <f t="shared" si="9"/>
        <v>-0.53266104756170984</v>
      </c>
      <c r="J52" s="60">
        <f t="shared" si="9"/>
        <v>0</v>
      </c>
      <c r="X52" t="s">
        <v>148</v>
      </c>
      <c r="Y52">
        <v>30</v>
      </c>
      <c r="Z52" s="54">
        <v>0.14000000000000001</v>
      </c>
    </row>
    <row r="53" spans="1:26">
      <c r="B53" s="59" t="s">
        <v>11</v>
      </c>
      <c r="C53" s="60">
        <f t="shared" si="9"/>
        <v>0</v>
      </c>
      <c r="D53" s="60">
        <f t="shared" si="9"/>
        <v>0</v>
      </c>
      <c r="E53" s="60">
        <f t="shared" si="9"/>
        <v>0</v>
      </c>
      <c r="F53" s="60">
        <f t="shared" si="9"/>
        <v>0</v>
      </c>
      <c r="G53" s="60">
        <f t="shared" si="9"/>
        <v>0</v>
      </c>
      <c r="H53" s="60">
        <f t="shared" si="9"/>
        <v>0</v>
      </c>
      <c r="I53" s="60">
        <f t="shared" si="9"/>
        <v>0</v>
      </c>
      <c r="J53" s="60">
        <f t="shared" si="9"/>
        <v>0</v>
      </c>
      <c r="X53" t="s">
        <v>149</v>
      </c>
      <c r="Y53">
        <v>25</v>
      </c>
      <c r="Z53" s="54">
        <v>0.12</v>
      </c>
    </row>
    <row r="54" spans="1:26">
      <c r="B54" s="59" t="s">
        <v>12</v>
      </c>
      <c r="C54" s="60">
        <f t="shared" si="9"/>
        <v>0.20705024311183151</v>
      </c>
      <c r="D54" s="60">
        <f t="shared" si="9"/>
        <v>1.001321003963012</v>
      </c>
      <c r="E54" s="60">
        <f t="shared" si="9"/>
        <v>0.42325129533678774</v>
      </c>
      <c r="F54" s="60">
        <f t="shared" si="9"/>
        <v>-0.12906647807637905</v>
      </c>
      <c r="G54" s="60">
        <f t="shared" si="9"/>
        <v>-0.53296703296703296</v>
      </c>
      <c r="H54" s="60">
        <f t="shared" si="9"/>
        <v>0.10376304023845018</v>
      </c>
      <c r="I54" s="60">
        <f t="shared" si="9"/>
        <v>-0.56020469596628542</v>
      </c>
      <c r="J54" s="60">
        <f t="shared" si="9"/>
        <v>0</v>
      </c>
      <c r="X54" t="s">
        <v>150</v>
      </c>
      <c r="Y54">
        <v>25</v>
      </c>
      <c r="Z54" s="54">
        <v>0.12</v>
      </c>
    </row>
    <row r="55" spans="1:26">
      <c r="B55" s="59" t="s">
        <v>13</v>
      </c>
      <c r="C55" s="60">
        <f t="shared" si="9"/>
        <v>0.11102106969205838</v>
      </c>
      <c r="D55" s="60">
        <f t="shared" si="9"/>
        <v>6.6050198150595651E-3</v>
      </c>
      <c r="E55" s="60">
        <f t="shared" si="9"/>
        <v>-0.16839378238341973</v>
      </c>
      <c r="F55" s="60">
        <f t="shared" si="9"/>
        <v>5.4455445544554726E-2</v>
      </c>
      <c r="G55" s="60">
        <f t="shared" si="9"/>
        <v>-0.14529914529914523</v>
      </c>
      <c r="H55" s="60">
        <f t="shared" si="9"/>
        <v>-0.19076005961251863</v>
      </c>
      <c r="I55" s="60">
        <f t="shared" si="9"/>
        <v>-0.10054184226369667</v>
      </c>
      <c r="J55" s="60">
        <f t="shared" si="9"/>
        <v>0</v>
      </c>
      <c r="X55" t="s">
        <v>151</v>
      </c>
      <c r="Y55">
        <v>209.9</v>
      </c>
      <c r="Z55" s="54">
        <v>1</v>
      </c>
    </row>
    <row r="56" spans="1:26">
      <c r="B56" s="59" t="s">
        <v>15</v>
      </c>
      <c r="C56" s="60">
        <f t="shared" si="9"/>
        <v>0.6862236628849272</v>
      </c>
      <c r="D56" s="60">
        <f t="shared" si="9"/>
        <v>0.64544253632760862</v>
      </c>
      <c r="E56" s="60">
        <f t="shared" si="9"/>
        <v>0.48756476683937833</v>
      </c>
      <c r="F56" s="60">
        <f t="shared" si="9"/>
        <v>0.28826025459688842</v>
      </c>
      <c r="G56" s="60">
        <f t="shared" si="9"/>
        <v>0.1912087912087912</v>
      </c>
      <c r="H56" s="60">
        <f t="shared" si="9"/>
        <v>0.17160953800298051</v>
      </c>
      <c r="I56" s="60">
        <f t="shared" si="9"/>
        <v>0.22456351595424429</v>
      </c>
      <c r="J56" s="60">
        <f t="shared" si="9"/>
        <v>0</v>
      </c>
    </row>
    <row r="57" spans="1:26">
      <c r="B57" s="59" t="s">
        <v>17</v>
      </c>
      <c r="C57" s="60">
        <f t="shared" si="9"/>
        <v>-0.24392220421393829</v>
      </c>
      <c r="D57" s="60">
        <f t="shared" si="9"/>
        <v>-0.20046235138705404</v>
      </c>
      <c r="E57" s="60">
        <f t="shared" si="9"/>
        <v>-0.46275906735751293</v>
      </c>
      <c r="F57" s="60">
        <f t="shared" si="9"/>
        <v>-0.39427157001414426</v>
      </c>
      <c r="G57" s="60">
        <f t="shared" si="9"/>
        <v>-0.54517704517704524</v>
      </c>
      <c r="H57" s="60">
        <f t="shared" si="9"/>
        <v>-0.59370342771982121</v>
      </c>
      <c r="I57" s="60">
        <f t="shared" si="9"/>
        <v>-0.4581577363034316</v>
      </c>
      <c r="J57" s="60">
        <f t="shared" si="9"/>
        <v>0</v>
      </c>
    </row>
    <row r="58" spans="1:26">
      <c r="B58" s="59" t="s">
        <v>18</v>
      </c>
      <c r="C58" s="60">
        <f t="shared" si="9"/>
        <v>-0.22690437601296587</v>
      </c>
      <c r="D58" s="60">
        <f t="shared" si="9"/>
        <v>-0.23612945838837518</v>
      </c>
      <c r="E58" s="60">
        <f t="shared" si="9"/>
        <v>-0.58613989637305708</v>
      </c>
      <c r="F58" s="60">
        <f t="shared" si="9"/>
        <v>-0.58946251768033942</v>
      </c>
      <c r="G58" s="60">
        <f t="shared" si="9"/>
        <v>-0.68498168498168499</v>
      </c>
      <c r="H58" s="60">
        <f t="shared" si="9"/>
        <v>-0.73006706408345745</v>
      </c>
      <c r="I58" s="60">
        <f t="shared" si="9"/>
        <v>-0.61800120409391934</v>
      </c>
      <c r="J58" s="60">
        <f t="shared" si="9"/>
        <v>0</v>
      </c>
    </row>
    <row r="59" spans="1:26">
      <c r="B59" s="59" t="s">
        <v>19</v>
      </c>
      <c r="C59" s="60">
        <f t="shared" si="9"/>
        <v>-0.25425445705024308</v>
      </c>
      <c r="D59" s="60">
        <f t="shared" si="9"/>
        <v>-0.24356010568031705</v>
      </c>
      <c r="E59" s="60">
        <f t="shared" si="9"/>
        <v>-0.47684585492227982</v>
      </c>
      <c r="F59" s="60">
        <f t="shared" si="9"/>
        <v>-0.38101131541725597</v>
      </c>
      <c r="G59" s="60">
        <f t="shared" si="9"/>
        <v>-0.53937728937728935</v>
      </c>
      <c r="H59" s="60">
        <f t="shared" si="9"/>
        <v>-0.59635804769001499</v>
      </c>
      <c r="I59" s="60">
        <f t="shared" si="9"/>
        <v>-0.47170379289584585</v>
      </c>
      <c r="J59" s="60">
        <f t="shared" si="9"/>
        <v>0</v>
      </c>
    </row>
    <row r="60" spans="1:26">
      <c r="B60" s="62" t="s">
        <v>70</v>
      </c>
      <c r="C60" s="63">
        <f t="shared" ref="C60:J60" si="10">-(SUMIF(C50:C59,"&lt;0"))</f>
        <v>1.060068881685575</v>
      </c>
      <c r="D60" s="63">
        <f t="shared" si="10"/>
        <v>0.9786988110964332</v>
      </c>
      <c r="E60" s="63">
        <f t="shared" si="10"/>
        <v>2.9007448186528499</v>
      </c>
      <c r="F60" s="63">
        <f t="shared" si="10"/>
        <v>2.7949080622347946</v>
      </c>
      <c r="G60" s="63">
        <f t="shared" si="10"/>
        <v>3.9420024420024422</v>
      </c>
      <c r="H60" s="63">
        <f t="shared" si="10"/>
        <v>3.8298248882265282</v>
      </c>
      <c r="I60" s="63">
        <f t="shared" si="10"/>
        <v>3.6034015653220948</v>
      </c>
      <c r="J60" s="63">
        <f t="shared" si="10"/>
        <v>0</v>
      </c>
    </row>
    <row r="61" spans="1:26">
      <c r="B61" s="59" t="s">
        <v>71</v>
      </c>
      <c r="C61" s="60">
        <v>123</v>
      </c>
      <c r="D61" s="60">
        <v>133.25</v>
      </c>
      <c r="E61" s="60">
        <v>88</v>
      </c>
      <c r="F61" s="60">
        <v>87.75</v>
      </c>
      <c r="G61" s="60">
        <v>74.5</v>
      </c>
      <c r="H61" s="60">
        <v>71.5</v>
      </c>
      <c r="I61" s="60">
        <v>41.25</v>
      </c>
      <c r="J61" s="60"/>
    </row>
    <row r="62" spans="1:26">
      <c r="B62" s="59" t="s">
        <v>72</v>
      </c>
      <c r="C62" s="60">
        <v>217.6</v>
      </c>
      <c r="D62" s="60">
        <v>213.2</v>
      </c>
      <c r="E62" s="60">
        <v>213.5</v>
      </c>
      <c r="F62" s="60">
        <v>208.7</v>
      </c>
      <c r="G62" s="60">
        <v>207.1</v>
      </c>
      <c r="H62" s="60">
        <v>205.2</v>
      </c>
      <c r="I62" s="60">
        <v>198</v>
      </c>
      <c r="J62" s="60"/>
    </row>
    <row r="63" spans="1:26">
      <c r="B63" s="59" t="s">
        <v>73</v>
      </c>
      <c r="C63" s="60">
        <f>(SUMIF(C50:C59,"&gt;0"))</f>
        <v>1.1469205834683958</v>
      </c>
      <c r="D63" s="60">
        <f t="shared" ref="D63:I63" si="11">(SUMIF(D50:D59,"&gt;0"))</f>
        <v>1.9420079260237781</v>
      </c>
      <c r="E63" s="60">
        <f t="shared" si="11"/>
        <v>0.91081606217616606</v>
      </c>
      <c r="F63" s="60">
        <f t="shared" si="11"/>
        <v>0.34271570014144315</v>
      </c>
      <c r="G63" s="60">
        <f t="shared" si="11"/>
        <v>0.1912087912087912</v>
      </c>
      <c r="H63" s="60">
        <f t="shared" si="11"/>
        <v>0.27537257824143069</v>
      </c>
      <c r="I63" s="60">
        <f t="shared" si="11"/>
        <v>0.22456351595424429</v>
      </c>
      <c r="J63" s="1"/>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D3:L13"/>
  <sheetViews>
    <sheetView workbookViewId="0">
      <selection activeCell="P14" sqref="P14"/>
    </sheetView>
  </sheetViews>
  <sheetFormatPr defaultRowHeight="15"/>
  <sheetData>
    <row r="3" spans="4:12" ht="75">
      <c r="E3" s="4" t="s">
        <v>84</v>
      </c>
      <c r="F3" s="4" t="s">
        <v>85</v>
      </c>
      <c r="G3" s="4" t="s">
        <v>86</v>
      </c>
      <c r="H3" s="4" t="s">
        <v>87</v>
      </c>
      <c r="I3" s="4" t="s">
        <v>88</v>
      </c>
      <c r="J3" s="4" t="s">
        <v>89</v>
      </c>
      <c r="K3" s="4" t="s">
        <v>90</v>
      </c>
      <c r="L3" s="4" t="s">
        <v>83</v>
      </c>
    </row>
    <row r="4" spans="4:12">
      <c r="D4" t="s">
        <v>8</v>
      </c>
      <c r="E4">
        <v>4</v>
      </c>
      <c r="F4">
        <v>4.4000000000000004</v>
      </c>
      <c r="G4">
        <v>5.48</v>
      </c>
      <c r="H4">
        <v>5.3</v>
      </c>
      <c r="I4">
        <v>4.74</v>
      </c>
      <c r="J4">
        <v>4.7</v>
      </c>
      <c r="K4">
        <v>5.05</v>
      </c>
      <c r="L4">
        <v>3.91</v>
      </c>
    </row>
    <row r="5" spans="4:12">
      <c r="D5" t="s">
        <v>9</v>
      </c>
      <c r="E5">
        <v>1.8</v>
      </c>
      <c r="F5">
        <v>2</v>
      </c>
      <c r="G5">
        <v>1.94</v>
      </c>
      <c r="H5">
        <v>2.1</v>
      </c>
      <c r="I5">
        <v>1.99</v>
      </c>
      <c r="J5">
        <v>2.48</v>
      </c>
      <c r="K5">
        <v>2.29</v>
      </c>
      <c r="L5">
        <v>3.98</v>
      </c>
    </row>
    <row r="6" spans="4:12">
      <c r="D6" t="s">
        <v>10</v>
      </c>
      <c r="E6">
        <v>4.5999999999999996</v>
      </c>
      <c r="F6">
        <v>4.5</v>
      </c>
      <c r="G6">
        <v>4.3099999999999996</v>
      </c>
      <c r="H6">
        <v>4.0999999999999996</v>
      </c>
      <c r="I6">
        <v>4.51</v>
      </c>
      <c r="J6">
        <v>5.3</v>
      </c>
      <c r="K6">
        <v>4.6900000000000004</v>
      </c>
      <c r="L6">
        <v>6</v>
      </c>
    </row>
    <row r="7" spans="4:12">
      <c r="D7" t="s">
        <v>11</v>
      </c>
      <c r="E7">
        <v>7.2</v>
      </c>
      <c r="F7">
        <v>7</v>
      </c>
      <c r="G7">
        <v>6.41</v>
      </c>
      <c r="H7">
        <v>6.7</v>
      </c>
      <c r="I7">
        <v>7</v>
      </c>
      <c r="J7">
        <v>7.2</v>
      </c>
      <c r="K7">
        <v>7.17</v>
      </c>
      <c r="L7">
        <v>10.87</v>
      </c>
    </row>
    <row r="8" spans="4:12">
      <c r="D8" t="s">
        <v>12</v>
      </c>
      <c r="E8">
        <v>5</v>
      </c>
      <c r="F8">
        <v>5.3</v>
      </c>
      <c r="G8">
        <v>6.48</v>
      </c>
      <c r="H8">
        <v>6</v>
      </c>
      <c r="I8">
        <v>4.6900000000000004</v>
      </c>
      <c r="J8">
        <v>6</v>
      </c>
      <c r="K8">
        <v>8.26</v>
      </c>
      <c r="L8">
        <v>7.67</v>
      </c>
    </row>
    <row r="9" spans="4:12">
      <c r="D9" t="s">
        <v>13</v>
      </c>
      <c r="E9">
        <v>1.9</v>
      </c>
      <c r="F9">
        <v>2.2999999999999998</v>
      </c>
      <c r="G9">
        <v>4.72</v>
      </c>
      <c r="H9">
        <v>2</v>
      </c>
      <c r="I9">
        <v>3.38</v>
      </c>
      <c r="J9">
        <v>3.7</v>
      </c>
      <c r="K9">
        <v>2.35</v>
      </c>
      <c r="L9">
        <v>0.5</v>
      </c>
    </row>
    <row r="10" spans="4:12">
      <c r="D10" t="s">
        <v>15</v>
      </c>
      <c r="E10">
        <v>7.1</v>
      </c>
      <c r="F10">
        <v>6.8</v>
      </c>
      <c r="G10">
        <v>7</v>
      </c>
      <c r="H10">
        <v>4.9000000000000004</v>
      </c>
      <c r="I10">
        <v>7.99</v>
      </c>
      <c r="J10">
        <v>7.35</v>
      </c>
      <c r="K10">
        <v>4.28</v>
      </c>
      <c r="L10">
        <v>3.02</v>
      </c>
    </row>
    <row r="11" spans="4:12">
      <c r="D11" t="s">
        <v>17</v>
      </c>
      <c r="E11">
        <v>3.7</v>
      </c>
      <c r="F11">
        <v>3.6</v>
      </c>
      <c r="G11">
        <v>4.5199999999999996</v>
      </c>
      <c r="H11">
        <v>4.5</v>
      </c>
      <c r="I11">
        <v>4.4800000000000004</v>
      </c>
      <c r="J11">
        <v>4.6500000000000004</v>
      </c>
      <c r="K11">
        <v>4.97</v>
      </c>
      <c r="L11">
        <v>4.38</v>
      </c>
    </row>
    <row r="12" spans="4:12">
      <c r="D12" t="s">
        <v>91</v>
      </c>
      <c r="H12">
        <v>1.1000000000000001</v>
      </c>
      <c r="L12">
        <v>1.18</v>
      </c>
    </row>
    <row r="13" spans="4:12">
      <c r="D13" t="s">
        <v>19</v>
      </c>
      <c r="E13">
        <v>5.6</v>
      </c>
      <c r="F13">
        <v>5.2</v>
      </c>
      <c r="G13">
        <v>5.1100000000000003</v>
      </c>
      <c r="H13">
        <v>5.4</v>
      </c>
      <c r="I13">
        <v>5.25</v>
      </c>
      <c r="J13">
        <v>5.45</v>
      </c>
      <c r="K13">
        <v>5.33</v>
      </c>
      <c r="L13">
        <v>9.64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R3"/>
  <sheetViews>
    <sheetView workbookViewId="0">
      <selection activeCell="D3" sqref="D3:R3"/>
    </sheetView>
  </sheetViews>
  <sheetFormatPr defaultRowHeight="15"/>
  <cols>
    <col min="4" max="4" width="8.28515625" customWidth="1"/>
    <col min="5" max="5" width="8.5703125" customWidth="1"/>
    <col min="6" max="6" width="8.42578125" customWidth="1"/>
    <col min="7" max="7" width="6.42578125" customWidth="1"/>
    <col min="8" max="8" width="6" customWidth="1"/>
    <col min="9" max="9" width="7.85546875" customWidth="1"/>
    <col min="10" max="10" width="6.85546875" customWidth="1"/>
    <col min="11" max="11" width="8" customWidth="1"/>
    <col min="12" max="13" width="7.85546875" customWidth="1"/>
    <col min="14" max="14" width="8" customWidth="1"/>
    <col min="15" max="15" width="5.85546875" customWidth="1"/>
    <col min="16" max="16" width="7.5703125" customWidth="1"/>
    <col min="17" max="17" width="6.42578125" customWidth="1"/>
    <col min="18" max="18" width="8.5703125" customWidth="1"/>
  </cols>
  <sheetData>
    <row r="2" spans="2:18" ht="63.75">
      <c r="C2" s="75" t="s">
        <v>25</v>
      </c>
      <c r="D2" s="76" t="s">
        <v>95</v>
      </c>
      <c r="E2" s="77" t="s">
        <v>29</v>
      </c>
      <c r="F2" s="78" t="s">
        <v>21</v>
      </c>
      <c r="G2" s="78" t="s">
        <v>3</v>
      </c>
      <c r="H2" s="78" t="s">
        <v>4</v>
      </c>
      <c r="I2" s="78" t="s">
        <v>1</v>
      </c>
      <c r="J2" s="78" t="s">
        <v>37</v>
      </c>
      <c r="K2" s="78" t="s">
        <v>38</v>
      </c>
      <c r="L2" s="78" t="s">
        <v>41</v>
      </c>
      <c r="M2" s="78" t="s">
        <v>42</v>
      </c>
      <c r="N2" s="78" t="s">
        <v>26</v>
      </c>
      <c r="O2" s="78" t="s">
        <v>2</v>
      </c>
      <c r="P2" s="78" t="s">
        <v>5</v>
      </c>
      <c r="Q2" s="78" t="s">
        <v>6</v>
      </c>
      <c r="R2" s="79" t="s">
        <v>39</v>
      </c>
    </row>
    <row r="3" spans="2:18">
      <c r="B3" s="74" t="s">
        <v>96</v>
      </c>
      <c r="C3" s="81"/>
      <c r="D3" s="82">
        <v>0.25</v>
      </c>
      <c r="E3" s="82"/>
      <c r="F3" s="82">
        <v>0.47</v>
      </c>
      <c r="G3" s="82">
        <v>0.88100000000000001</v>
      </c>
      <c r="H3" s="82">
        <v>0.24</v>
      </c>
      <c r="I3" s="82">
        <v>0.5</v>
      </c>
      <c r="J3" s="82">
        <v>0.5</v>
      </c>
      <c r="K3" s="82">
        <v>0.2</v>
      </c>
      <c r="L3" s="82">
        <v>0.34200000000000003</v>
      </c>
      <c r="M3" s="82">
        <v>0.47299999999999998</v>
      </c>
      <c r="N3" s="82">
        <v>0.35</v>
      </c>
      <c r="O3" s="82">
        <v>0.77</v>
      </c>
      <c r="P3" s="82">
        <v>0.6</v>
      </c>
      <c r="Q3" s="82">
        <v>0.9</v>
      </c>
      <c r="R3" s="82">
        <v>0.5</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M2:T20"/>
  <sheetViews>
    <sheetView workbookViewId="0">
      <selection activeCell="T6" sqref="T6:T15"/>
    </sheetView>
  </sheetViews>
  <sheetFormatPr defaultRowHeight="15"/>
  <cols>
    <col min="14" max="14" width="9.140625" style="1"/>
    <col min="15" max="15" width="12.7109375" style="1" customWidth="1"/>
    <col min="19" max="20" width="9.140625" style="1"/>
  </cols>
  <sheetData>
    <row r="2" spans="13:20">
      <c r="M2" s="22" t="s">
        <v>112</v>
      </c>
      <c r="R2" s="22" t="s">
        <v>113</v>
      </c>
      <c r="T2" s="88" t="s">
        <v>111</v>
      </c>
    </row>
    <row r="3" spans="13:20">
      <c r="P3" s="166" t="s">
        <v>76</v>
      </c>
    </row>
    <row r="4" spans="13:20">
      <c r="N4" s="166" t="s">
        <v>106</v>
      </c>
      <c r="P4" s="167"/>
    </row>
    <row r="5" spans="13:20">
      <c r="N5" s="168"/>
      <c r="O5" s="6" t="s">
        <v>110</v>
      </c>
      <c r="P5" s="168"/>
      <c r="S5" s="1" t="s">
        <v>110</v>
      </c>
    </row>
    <row r="6" spans="13:20">
      <c r="M6" s="50" t="s">
        <v>8</v>
      </c>
      <c r="N6" s="6">
        <v>6.6</v>
      </c>
      <c r="O6" s="6">
        <f>N6/10</f>
        <v>0.65999999999999992</v>
      </c>
      <c r="P6" s="34">
        <f t="shared" ref="P6:P15" si="0">N6/N$10</f>
        <v>0.62264150943396224</v>
      </c>
      <c r="R6" s="23">
        <v>6.1575000000000006</v>
      </c>
      <c r="S6" s="87">
        <f>R6/10</f>
        <v>0.61575000000000002</v>
      </c>
      <c r="T6" s="87">
        <f>(O6+S6)/2</f>
        <v>0.63787499999999997</v>
      </c>
    </row>
    <row r="7" spans="13:20">
      <c r="M7" s="50" t="s">
        <v>9</v>
      </c>
      <c r="N7" s="6">
        <v>4.3</v>
      </c>
      <c r="O7" s="6">
        <f t="shared" ref="O7:O15" si="1">N7/10</f>
        <v>0.43</v>
      </c>
      <c r="P7" s="34">
        <f t="shared" si="0"/>
        <v>0.40566037735849059</v>
      </c>
      <c r="R7" s="23">
        <v>2.96</v>
      </c>
      <c r="S7" s="87">
        <f t="shared" ref="S7:S15" si="2">R7/10</f>
        <v>0.29599999999999999</v>
      </c>
      <c r="T7" s="87">
        <f t="shared" ref="T7:T15" si="3">(O7+S7)/2</f>
        <v>0.36299999999999999</v>
      </c>
    </row>
    <row r="8" spans="13:20">
      <c r="M8" s="50" t="s">
        <v>10</v>
      </c>
      <c r="N8" s="6">
        <v>5.0999999999999996</v>
      </c>
      <c r="O8" s="6">
        <f t="shared" si="1"/>
        <v>0.51</v>
      </c>
      <c r="P8" s="34">
        <f t="shared" si="0"/>
        <v>0.48113207547169812</v>
      </c>
      <c r="R8" s="23">
        <v>5.55</v>
      </c>
      <c r="S8" s="87">
        <f t="shared" si="2"/>
        <v>0.55499999999999994</v>
      </c>
      <c r="T8" s="87">
        <f t="shared" si="3"/>
        <v>0.53249999999999997</v>
      </c>
    </row>
    <row r="9" spans="13:20">
      <c r="M9" s="51" t="s">
        <v>11</v>
      </c>
      <c r="N9" s="6">
        <v>9.6</v>
      </c>
      <c r="O9" s="6">
        <f t="shared" si="1"/>
        <v>0.96</v>
      </c>
      <c r="P9" s="34">
        <f t="shared" si="0"/>
        <v>0.90566037735849059</v>
      </c>
      <c r="R9" s="23">
        <v>8.3774999999999995</v>
      </c>
      <c r="S9" s="87">
        <f t="shared" si="2"/>
        <v>0.83774999999999999</v>
      </c>
      <c r="T9" s="87">
        <f t="shared" si="3"/>
        <v>0.89887499999999998</v>
      </c>
    </row>
    <row r="10" spans="13:20">
      <c r="M10" s="50" t="s">
        <v>12</v>
      </c>
      <c r="N10" s="6">
        <v>10.6</v>
      </c>
      <c r="O10" s="6">
        <f t="shared" si="1"/>
        <v>1.06</v>
      </c>
      <c r="P10" s="34">
        <f t="shared" si="0"/>
        <v>1</v>
      </c>
      <c r="R10" s="23">
        <v>8.2424999999999997</v>
      </c>
      <c r="S10" s="87">
        <f t="shared" si="2"/>
        <v>0.82424999999999993</v>
      </c>
      <c r="T10" s="87">
        <f t="shared" si="3"/>
        <v>0.94212499999999999</v>
      </c>
    </row>
    <row r="11" spans="13:20">
      <c r="M11" s="50" t="s">
        <v>13</v>
      </c>
      <c r="N11" s="6">
        <f>2+0.02</f>
        <v>2.02</v>
      </c>
      <c r="O11" s="6">
        <f t="shared" si="1"/>
        <v>0.20200000000000001</v>
      </c>
      <c r="P11" s="34">
        <f t="shared" si="0"/>
        <v>0.19056603773584907</v>
      </c>
      <c r="R11" s="23">
        <v>2.0666666666666664</v>
      </c>
      <c r="S11" s="87">
        <f t="shared" si="2"/>
        <v>0.20666666666666664</v>
      </c>
      <c r="T11" s="87">
        <f t="shared" si="3"/>
        <v>0.20433333333333331</v>
      </c>
    </row>
    <row r="12" spans="13:20">
      <c r="M12" s="50" t="s">
        <v>15</v>
      </c>
      <c r="N12" s="6">
        <f>5.6+6.5</f>
        <v>12.1</v>
      </c>
      <c r="O12" s="6">
        <f t="shared" si="1"/>
        <v>1.21</v>
      </c>
      <c r="P12" s="34">
        <f t="shared" si="0"/>
        <v>1.1415094339622642</v>
      </c>
      <c r="R12" s="23">
        <v>7.8366666666666687</v>
      </c>
      <c r="S12" s="87">
        <f t="shared" si="2"/>
        <v>0.78366666666666684</v>
      </c>
      <c r="T12" s="87">
        <f t="shared" si="3"/>
        <v>0.99683333333333346</v>
      </c>
    </row>
    <row r="13" spans="13:20">
      <c r="M13" s="50" t="s">
        <v>17</v>
      </c>
      <c r="N13" s="6">
        <v>6.4</v>
      </c>
      <c r="O13" s="6">
        <f t="shared" si="1"/>
        <v>0.64</v>
      </c>
      <c r="P13" s="34">
        <f t="shared" si="0"/>
        <v>0.60377358490566047</v>
      </c>
      <c r="R13" s="23">
        <v>4.7850000000000001</v>
      </c>
      <c r="S13" s="87">
        <f t="shared" si="2"/>
        <v>0.47850000000000004</v>
      </c>
      <c r="T13" s="87">
        <f t="shared" si="3"/>
        <v>0.55925000000000002</v>
      </c>
    </row>
    <row r="14" spans="13:20">
      <c r="M14" s="50" t="s">
        <v>18</v>
      </c>
      <c r="N14" s="6">
        <v>0.02</v>
      </c>
      <c r="O14" s="6">
        <f t="shared" si="1"/>
        <v>2E-3</v>
      </c>
      <c r="P14" s="34">
        <f t="shared" si="0"/>
        <v>1.8867924528301887E-3</v>
      </c>
      <c r="R14" s="23">
        <v>1.5533333333333335</v>
      </c>
      <c r="S14" s="87">
        <f t="shared" si="2"/>
        <v>0.15533333333333335</v>
      </c>
      <c r="T14" s="87">
        <f t="shared" si="3"/>
        <v>7.8666666666666676E-2</v>
      </c>
    </row>
    <row r="15" spans="13:20">
      <c r="M15" s="50" t="s">
        <v>19</v>
      </c>
      <c r="N15" s="6">
        <v>6.5</v>
      </c>
      <c r="O15" s="6">
        <f t="shared" si="1"/>
        <v>0.65</v>
      </c>
      <c r="P15" s="34">
        <f t="shared" si="0"/>
        <v>0.6132075471698113</v>
      </c>
      <c r="R15" s="23">
        <v>6.6524999999999999</v>
      </c>
      <c r="S15" s="87">
        <f t="shared" si="2"/>
        <v>0.66525000000000001</v>
      </c>
      <c r="T15" s="87">
        <f t="shared" si="3"/>
        <v>0.65762500000000002</v>
      </c>
    </row>
    <row r="19" spans="14:17">
      <c r="N19" s="1">
        <v>1</v>
      </c>
      <c r="O19" s="1" t="s">
        <v>107</v>
      </c>
      <c r="P19" t="s">
        <v>109</v>
      </c>
      <c r="Q19">
        <v>100</v>
      </c>
    </row>
    <row r="20" spans="14:17">
      <c r="O20" s="1" t="s">
        <v>108</v>
      </c>
    </row>
  </sheetData>
  <mergeCells count="2">
    <mergeCell ref="P3:P5"/>
    <mergeCell ref="N4:N5"/>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Q51"/>
  <sheetViews>
    <sheetView topLeftCell="A27" workbookViewId="0">
      <selection activeCell="C29" sqref="C29:C38"/>
    </sheetView>
  </sheetViews>
  <sheetFormatPr defaultRowHeight="15"/>
  <cols>
    <col min="11" max="11" width="15.7109375" style="4" customWidth="1"/>
  </cols>
  <sheetData>
    <row r="2" spans="4:17">
      <c r="D2" s="169" t="s">
        <v>114</v>
      </c>
      <c r="E2" s="170"/>
      <c r="F2" s="170"/>
      <c r="G2" s="170"/>
      <c r="H2" s="170"/>
      <c r="I2" s="170"/>
    </row>
    <row r="3" spans="4:17" ht="33">
      <c r="D3" s="90" t="s">
        <v>115</v>
      </c>
      <c r="E3" s="91" t="s">
        <v>116</v>
      </c>
      <c r="F3" s="91" t="s">
        <v>117</v>
      </c>
      <c r="G3" s="90" t="s">
        <v>118</v>
      </c>
      <c r="H3" s="91" t="s">
        <v>78</v>
      </c>
      <c r="I3" s="90" t="s">
        <v>118</v>
      </c>
    </row>
    <row r="4" spans="4:17" ht="33">
      <c r="D4" s="93" t="s">
        <v>12</v>
      </c>
      <c r="E4" s="94">
        <v>8.1999999999999993</v>
      </c>
      <c r="F4" s="94">
        <v>8.4</v>
      </c>
      <c r="G4" s="92" t="s">
        <v>119</v>
      </c>
      <c r="H4" s="94">
        <v>7.5</v>
      </c>
      <c r="I4" s="92" t="s">
        <v>120</v>
      </c>
      <c r="K4" s="4" t="str">
        <f>D4</f>
        <v>Lysine</v>
      </c>
      <c r="L4">
        <f>E4/10</f>
        <v>0.82</v>
      </c>
    </row>
    <row r="5" spans="4:17" ht="33">
      <c r="D5" s="96" t="s">
        <v>17</v>
      </c>
      <c r="E5" s="97">
        <v>6.1</v>
      </c>
      <c r="F5" s="97">
        <v>6.2</v>
      </c>
      <c r="G5" s="95" t="s">
        <v>119</v>
      </c>
      <c r="H5" s="97">
        <v>5.5</v>
      </c>
      <c r="I5" s="95" t="s">
        <v>120</v>
      </c>
      <c r="K5" s="4" t="str">
        <f t="shared" ref="K5:K23" si="0">D5</f>
        <v>Threonine</v>
      </c>
      <c r="L5">
        <f t="shared" ref="L5:L23" si="1">E5/10</f>
        <v>0.61</v>
      </c>
      <c r="O5" s="50" t="s">
        <v>8</v>
      </c>
      <c r="P5">
        <f>L17</f>
        <v>0.22999999999999998</v>
      </c>
      <c r="Q5" s="87"/>
    </row>
    <row r="6" spans="4:17" ht="33">
      <c r="D6" s="93" t="s">
        <v>14</v>
      </c>
      <c r="E6" s="94">
        <v>1.6</v>
      </c>
      <c r="F6" s="94">
        <v>1.7</v>
      </c>
      <c r="G6" s="92" t="s">
        <v>119</v>
      </c>
      <c r="H6" s="94">
        <v>1.5</v>
      </c>
      <c r="I6" s="92" t="s">
        <v>120</v>
      </c>
      <c r="K6" s="4" t="str">
        <f t="shared" si="0"/>
        <v>Methionine</v>
      </c>
      <c r="L6">
        <f t="shared" si="1"/>
        <v>0.16</v>
      </c>
      <c r="O6" s="50" t="s">
        <v>9</v>
      </c>
      <c r="P6">
        <f>L16</f>
        <v>0.21000000000000002</v>
      </c>
      <c r="Q6" s="87"/>
    </row>
    <row r="7" spans="4:17" ht="33">
      <c r="D7" s="96" t="s">
        <v>121</v>
      </c>
      <c r="E7" s="97">
        <v>1.9</v>
      </c>
      <c r="F7" s="97">
        <v>2</v>
      </c>
      <c r="G7" s="95" t="s">
        <v>119</v>
      </c>
      <c r="H7" s="97">
        <v>1.8</v>
      </c>
      <c r="I7" s="95" t="s">
        <v>120</v>
      </c>
      <c r="K7" s="4" t="str">
        <f t="shared" si="0"/>
        <v>Cystine</v>
      </c>
      <c r="L7">
        <f t="shared" si="1"/>
        <v>0.19</v>
      </c>
      <c r="O7" s="50" t="s">
        <v>10</v>
      </c>
      <c r="P7">
        <f>L10</f>
        <v>0.57000000000000006</v>
      </c>
      <c r="Q7" s="87"/>
    </row>
    <row r="8" spans="4:17" ht="45">
      <c r="D8" s="93" t="s">
        <v>122</v>
      </c>
      <c r="E8" s="94">
        <v>3.6</v>
      </c>
      <c r="F8" s="94">
        <v>3.7</v>
      </c>
      <c r="G8" s="92" t="s">
        <v>119</v>
      </c>
      <c r="H8" s="94">
        <v>3.3</v>
      </c>
      <c r="I8" s="92" t="s">
        <v>120</v>
      </c>
      <c r="K8" s="4" t="str">
        <f t="shared" si="0"/>
        <v>Methionine + cystine</v>
      </c>
      <c r="L8">
        <f t="shared" si="1"/>
        <v>0.36</v>
      </c>
      <c r="O8" s="50" t="s">
        <v>11</v>
      </c>
      <c r="P8">
        <f>L12</f>
        <v>0.89</v>
      </c>
      <c r="Q8" s="87"/>
    </row>
    <row r="9" spans="4:17" ht="33">
      <c r="D9" s="96" t="s">
        <v>123</v>
      </c>
      <c r="E9" s="97">
        <v>1.5</v>
      </c>
      <c r="F9" s="97">
        <v>1.6</v>
      </c>
      <c r="G9" s="95" t="s">
        <v>119</v>
      </c>
      <c r="H9" s="97">
        <v>1.4</v>
      </c>
      <c r="I9" s="95" t="s">
        <v>120</v>
      </c>
      <c r="K9" s="4" t="str">
        <f t="shared" si="0"/>
        <v>Tryptophan</v>
      </c>
      <c r="L9">
        <f t="shared" si="1"/>
        <v>0.15</v>
      </c>
      <c r="O9" s="50" t="s">
        <v>12</v>
      </c>
      <c r="P9">
        <f>L4</f>
        <v>0.82</v>
      </c>
      <c r="Q9" s="87"/>
    </row>
    <row r="10" spans="4:17" ht="33">
      <c r="D10" s="93" t="s">
        <v>10</v>
      </c>
      <c r="E10" s="94">
        <v>5.7</v>
      </c>
      <c r="F10" s="94">
        <v>5.9</v>
      </c>
      <c r="G10" s="92" t="s">
        <v>119</v>
      </c>
      <c r="H10" s="94">
        <v>5.3</v>
      </c>
      <c r="I10" s="92" t="s">
        <v>120</v>
      </c>
      <c r="K10" s="4" t="str">
        <f t="shared" si="0"/>
        <v>Isoleucine</v>
      </c>
      <c r="L10">
        <f t="shared" si="1"/>
        <v>0.57000000000000006</v>
      </c>
      <c r="O10" s="50" t="s">
        <v>13</v>
      </c>
      <c r="P10">
        <f>L8</f>
        <v>0.36</v>
      </c>
      <c r="Q10" s="87"/>
    </row>
    <row r="11" spans="4:17" ht="33">
      <c r="D11" s="96" t="s">
        <v>19</v>
      </c>
      <c r="E11" s="97">
        <v>5.4</v>
      </c>
      <c r="F11" s="97">
        <v>5.6</v>
      </c>
      <c r="G11" s="95" t="s">
        <v>119</v>
      </c>
      <c r="H11" s="97">
        <v>5</v>
      </c>
      <c r="I11" s="95" t="s">
        <v>120</v>
      </c>
      <c r="K11" s="4" t="str">
        <f t="shared" si="0"/>
        <v>Valine</v>
      </c>
      <c r="L11">
        <f t="shared" si="1"/>
        <v>0.54</v>
      </c>
      <c r="O11" s="50" t="s">
        <v>15</v>
      </c>
      <c r="P11">
        <f>L15</f>
        <v>0.47000000000000003</v>
      </c>
      <c r="Q11" s="87"/>
    </row>
    <row r="12" spans="4:17" ht="33">
      <c r="D12" s="93" t="s">
        <v>11</v>
      </c>
      <c r="E12" s="94">
        <v>8.9</v>
      </c>
      <c r="F12" s="94">
        <v>9.1999999999999993</v>
      </c>
      <c r="G12" s="92" t="s">
        <v>119</v>
      </c>
      <c r="H12" s="94">
        <v>8.1999999999999993</v>
      </c>
      <c r="I12" s="92" t="s">
        <v>120</v>
      </c>
      <c r="K12" s="4" t="str">
        <f t="shared" si="0"/>
        <v>Leucine</v>
      </c>
      <c r="L12">
        <f t="shared" si="1"/>
        <v>0.89</v>
      </c>
      <c r="O12" s="50" t="s">
        <v>17</v>
      </c>
      <c r="P12">
        <f>L5</f>
        <v>0.61</v>
      </c>
      <c r="Q12" s="87"/>
    </row>
    <row r="13" spans="4:17" ht="33">
      <c r="D13" s="96" t="s">
        <v>16</v>
      </c>
      <c r="E13" s="97">
        <v>3.1</v>
      </c>
      <c r="F13" s="97">
        <v>3.1</v>
      </c>
      <c r="G13" s="95" t="s">
        <v>119</v>
      </c>
      <c r="H13" s="97">
        <v>2.8</v>
      </c>
      <c r="I13" s="95" t="s">
        <v>120</v>
      </c>
      <c r="K13" s="4" t="str">
        <f t="shared" si="0"/>
        <v>Phenylalanine</v>
      </c>
      <c r="L13">
        <f t="shared" si="1"/>
        <v>0.31</v>
      </c>
      <c r="O13" s="50" t="s">
        <v>18</v>
      </c>
      <c r="P13">
        <f>L9</f>
        <v>0.15</v>
      </c>
      <c r="Q13" s="87"/>
    </row>
    <row r="14" spans="4:17" ht="33">
      <c r="D14" s="93" t="s">
        <v>124</v>
      </c>
      <c r="E14" s="94">
        <v>1.6</v>
      </c>
      <c r="F14" s="94">
        <v>1.7</v>
      </c>
      <c r="G14" s="92" t="s">
        <v>119</v>
      </c>
      <c r="H14" s="94">
        <v>1.5</v>
      </c>
      <c r="I14" s="92" t="s">
        <v>120</v>
      </c>
      <c r="K14" s="4" t="str">
        <f t="shared" si="0"/>
        <v>Tyrosine</v>
      </c>
      <c r="L14">
        <f t="shared" si="1"/>
        <v>0.16</v>
      </c>
      <c r="O14" s="50" t="s">
        <v>19</v>
      </c>
      <c r="P14">
        <f>L11</f>
        <v>0.54</v>
      </c>
      <c r="Q14" s="87"/>
    </row>
    <row r="15" spans="4:17" ht="45">
      <c r="D15" s="96" t="s">
        <v>15</v>
      </c>
      <c r="E15" s="97">
        <v>4.7</v>
      </c>
      <c r="F15" s="97">
        <v>4.8</v>
      </c>
      <c r="G15" s="95" t="s">
        <v>119</v>
      </c>
      <c r="H15" s="97">
        <v>4.3</v>
      </c>
      <c r="I15" s="95" t="s">
        <v>120</v>
      </c>
      <c r="K15" s="4" t="str">
        <f t="shared" si="0"/>
        <v>Phenylalanine + tyrosine</v>
      </c>
      <c r="L15">
        <f t="shared" si="1"/>
        <v>0.47000000000000003</v>
      </c>
    </row>
    <row r="16" spans="4:17" ht="33">
      <c r="D16" s="93" t="s">
        <v>9</v>
      </c>
      <c r="E16" s="94">
        <v>2.1</v>
      </c>
      <c r="F16" s="94">
        <v>2.2000000000000002</v>
      </c>
      <c r="G16" s="92" t="s">
        <v>119</v>
      </c>
      <c r="H16" s="94">
        <v>1.9</v>
      </c>
      <c r="I16" s="92" t="s">
        <v>120</v>
      </c>
      <c r="K16" s="4" t="str">
        <f t="shared" si="0"/>
        <v>Histidine</v>
      </c>
      <c r="L16">
        <f t="shared" si="1"/>
        <v>0.21000000000000002</v>
      </c>
    </row>
    <row r="17" spans="2:12" ht="33">
      <c r="D17" s="96" t="s">
        <v>8</v>
      </c>
      <c r="E17" s="97">
        <v>2.2999999999999998</v>
      </c>
      <c r="F17" s="97">
        <v>2.4</v>
      </c>
      <c r="G17" s="95" t="s">
        <v>119</v>
      </c>
      <c r="H17" s="97">
        <v>2.1</v>
      </c>
      <c r="I17" s="95" t="s">
        <v>120</v>
      </c>
      <c r="K17" s="4" t="str">
        <f t="shared" si="0"/>
        <v>Arginine</v>
      </c>
      <c r="L17">
        <f t="shared" si="1"/>
        <v>0.22999999999999998</v>
      </c>
    </row>
    <row r="18" spans="2:12" ht="33">
      <c r="D18" s="93" t="s">
        <v>125</v>
      </c>
      <c r="E18" s="94">
        <v>4.5</v>
      </c>
      <c r="F18" s="94">
        <v>4.5999999999999996</v>
      </c>
      <c r="G18" s="92" t="s">
        <v>119</v>
      </c>
      <c r="H18" s="94">
        <v>4.0999999999999996</v>
      </c>
      <c r="I18" s="92" t="s">
        <v>120</v>
      </c>
      <c r="K18" s="4" t="str">
        <f t="shared" si="0"/>
        <v>Alanine</v>
      </c>
      <c r="L18">
        <f t="shared" si="1"/>
        <v>0.45</v>
      </c>
    </row>
    <row r="19" spans="2:12" ht="33">
      <c r="D19" s="96" t="s">
        <v>126</v>
      </c>
      <c r="E19" s="97">
        <v>9.6</v>
      </c>
      <c r="F19" s="97">
        <v>9.9</v>
      </c>
      <c r="G19" s="95" t="s">
        <v>119</v>
      </c>
      <c r="H19" s="97">
        <v>8.8000000000000007</v>
      </c>
      <c r="I19" s="95" t="s">
        <v>120</v>
      </c>
      <c r="K19" s="4" t="str">
        <f t="shared" si="0"/>
        <v>Aspartic acid</v>
      </c>
      <c r="L19">
        <f t="shared" si="1"/>
        <v>0.96</v>
      </c>
    </row>
    <row r="20" spans="2:12" ht="33">
      <c r="D20" s="93" t="s">
        <v>127</v>
      </c>
      <c r="E20" s="94">
        <v>16.5</v>
      </c>
      <c r="F20" s="94">
        <v>16.899999999999999</v>
      </c>
      <c r="G20" s="92" t="s">
        <v>119</v>
      </c>
      <c r="H20" s="94">
        <v>15.1</v>
      </c>
      <c r="I20" s="92" t="s">
        <v>120</v>
      </c>
      <c r="K20" s="4" t="str">
        <f t="shared" si="0"/>
        <v>Glutamic acid</v>
      </c>
      <c r="L20">
        <f t="shared" si="1"/>
        <v>1.65</v>
      </c>
    </row>
    <row r="21" spans="2:12" ht="33">
      <c r="D21" s="96" t="s">
        <v>128</v>
      </c>
      <c r="E21" s="97">
        <v>2</v>
      </c>
      <c r="F21" s="97">
        <v>2.1</v>
      </c>
      <c r="G21" s="95" t="s">
        <v>119</v>
      </c>
      <c r="H21" s="97">
        <v>1.9</v>
      </c>
      <c r="I21" s="95" t="s">
        <v>120</v>
      </c>
      <c r="K21" s="4" t="str">
        <f t="shared" si="0"/>
        <v>Glycine</v>
      </c>
      <c r="L21">
        <f t="shared" si="1"/>
        <v>0.2</v>
      </c>
    </row>
    <row r="22" spans="2:12" ht="33">
      <c r="D22" s="93" t="s">
        <v>129</v>
      </c>
      <c r="E22" s="94">
        <v>4.7</v>
      </c>
      <c r="F22" s="94">
        <v>4.8</v>
      </c>
      <c r="G22" s="92" t="s">
        <v>119</v>
      </c>
      <c r="H22" s="94">
        <v>4.3</v>
      </c>
      <c r="I22" s="92" t="s">
        <v>120</v>
      </c>
      <c r="K22" s="4" t="str">
        <f t="shared" si="0"/>
        <v>Serine</v>
      </c>
      <c r="L22">
        <f t="shared" si="1"/>
        <v>0.47000000000000003</v>
      </c>
    </row>
    <row r="23" spans="2:12" ht="33">
      <c r="D23" s="96" t="s">
        <v>130</v>
      </c>
      <c r="E23" s="97">
        <v>3.9</v>
      </c>
      <c r="F23" s="97">
        <v>4</v>
      </c>
      <c r="G23" s="95" t="s">
        <v>119</v>
      </c>
      <c r="H23" s="97">
        <v>3.6</v>
      </c>
      <c r="I23" s="95" t="s">
        <v>120</v>
      </c>
      <c r="K23" s="4" t="str">
        <f t="shared" si="0"/>
        <v>Proline</v>
      </c>
      <c r="L23">
        <f t="shared" si="1"/>
        <v>0.39</v>
      </c>
    </row>
    <row r="29" spans="2:12" ht="28.7" customHeight="1">
      <c r="B29" s="50" t="s">
        <v>8</v>
      </c>
      <c r="C29" s="74">
        <v>3.83</v>
      </c>
      <c r="K29" s="171" t="s">
        <v>250</v>
      </c>
      <c r="L29" s="171"/>
    </row>
    <row r="30" spans="2:12">
      <c r="B30" s="50" t="s">
        <v>9</v>
      </c>
      <c r="C30" s="74">
        <v>1.33</v>
      </c>
    </row>
    <row r="31" spans="2:12">
      <c r="B31" s="50" t="s">
        <v>10</v>
      </c>
      <c r="C31" s="74">
        <v>2.4</v>
      </c>
      <c r="K31" s="4" t="s">
        <v>125</v>
      </c>
      <c r="L31" t="s">
        <v>238</v>
      </c>
    </row>
    <row r="32" spans="2:12">
      <c r="B32" s="51" t="s">
        <v>11</v>
      </c>
      <c r="C32" s="74">
        <v>4.0199999999999996</v>
      </c>
      <c r="K32" s="4" t="s">
        <v>8</v>
      </c>
      <c r="L32" t="s">
        <v>237</v>
      </c>
    </row>
    <row r="33" spans="2:12">
      <c r="B33" s="50" t="s">
        <v>12</v>
      </c>
      <c r="C33" s="74">
        <v>3.29</v>
      </c>
      <c r="K33" s="4" t="s">
        <v>126</v>
      </c>
      <c r="L33" t="s">
        <v>239</v>
      </c>
    </row>
    <row r="34" spans="2:12">
      <c r="B34" s="50" t="s">
        <v>13</v>
      </c>
      <c r="C34" s="74">
        <f>0.67+0.79</f>
        <v>1.46</v>
      </c>
      <c r="K34" s="4" t="s">
        <v>121</v>
      </c>
      <c r="L34" t="s">
        <v>240</v>
      </c>
    </row>
    <row r="35" spans="2:12">
      <c r="B35" s="50" t="s">
        <v>15</v>
      </c>
      <c r="C35" s="74">
        <f>2.58+1.87</f>
        <v>4.45</v>
      </c>
      <c r="K35" s="4" t="s">
        <v>127</v>
      </c>
      <c r="L35" t="s">
        <v>241</v>
      </c>
    </row>
    <row r="36" spans="2:12">
      <c r="B36" s="50" t="s">
        <v>17</v>
      </c>
      <c r="C36" s="74">
        <v>2.14</v>
      </c>
      <c r="K36" s="4" t="s">
        <v>128</v>
      </c>
      <c r="L36" t="s">
        <v>242</v>
      </c>
    </row>
    <row r="37" spans="2:12">
      <c r="B37" s="50" t="s">
        <v>18</v>
      </c>
      <c r="C37" s="74">
        <v>0.72</v>
      </c>
      <c r="K37" s="4" t="s">
        <v>9</v>
      </c>
      <c r="L37" t="s">
        <v>228</v>
      </c>
    </row>
    <row r="38" spans="2:12">
      <c r="B38" s="50" t="s">
        <v>19</v>
      </c>
      <c r="C38" s="74">
        <v>2.46</v>
      </c>
      <c r="K38" s="4" t="s">
        <v>243</v>
      </c>
      <c r="L38" t="s">
        <v>244</v>
      </c>
    </row>
    <row r="39" spans="2:12">
      <c r="K39" s="4" t="s">
        <v>10</v>
      </c>
      <c r="L39" t="s">
        <v>229</v>
      </c>
    </row>
    <row r="40" spans="2:12">
      <c r="K40" s="4" t="s">
        <v>11</v>
      </c>
      <c r="L40" t="s">
        <v>230</v>
      </c>
    </row>
    <row r="41" spans="2:12">
      <c r="K41" s="4" t="s">
        <v>12</v>
      </c>
      <c r="L41" t="s">
        <v>231</v>
      </c>
    </row>
    <row r="42" spans="2:12">
      <c r="K42" s="4" t="s">
        <v>14</v>
      </c>
      <c r="L42" t="s">
        <v>232</v>
      </c>
    </row>
    <row r="43" spans="2:12">
      <c r="K43" s="4" t="s">
        <v>14</v>
      </c>
      <c r="L43" t="s">
        <v>248</v>
      </c>
    </row>
    <row r="44" spans="2:12">
      <c r="K44" s="4" t="s">
        <v>16</v>
      </c>
      <c r="L44" t="s">
        <v>233</v>
      </c>
    </row>
    <row r="45" spans="2:12">
      <c r="K45" s="4" t="s">
        <v>16</v>
      </c>
      <c r="L45" t="s">
        <v>249</v>
      </c>
    </row>
    <row r="46" spans="2:12">
      <c r="K46" s="4" t="s">
        <v>130</v>
      </c>
      <c r="L46" t="s">
        <v>245</v>
      </c>
    </row>
    <row r="47" spans="2:12">
      <c r="K47" s="4" t="s">
        <v>129</v>
      </c>
      <c r="L47" t="s">
        <v>246</v>
      </c>
    </row>
    <row r="48" spans="2:12">
      <c r="K48" s="4" t="s">
        <v>17</v>
      </c>
      <c r="L48" t="s">
        <v>234</v>
      </c>
    </row>
    <row r="49" spans="11:12">
      <c r="K49" s="4" t="s">
        <v>123</v>
      </c>
      <c r="L49" t="s">
        <v>235</v>
      </c>
    </row>
    <row r="50" spans="11:12">
      <c r="K50" s="4" t="s">
        <v>124</v>
      </c>
      <c r="L50" t="s">
        <v>247</v>
      </c>
    </row>
    <row r="51" spans="11:12">
      <c r="K51" s="4" t="s">
        <v>19</v>
      </c>
      <c r="L51" t="s">
        <v>236</v>
      </c>
    </row>
  </sheetData>
  <sortState xmlns:xlrd2="http://schemas.microsoft.com/office/spreadsheetml/2017/richdata2" ref="K31:L52">
    <sortCondition ref="K31"/>
  </sortState>
  <mergeCells count="2">
    <mergeCell ref="D2:I2"/>
    <mergeCell ref="K29:L29"/>
  </mergeCells>
  <hyperlinks>
    <hyperlink ref="D4" r:id="rId1" display="https://www.feedtables.com/content/lysine" xr:uid="{00000000-0004-0000-0800-000000000000}"/>
    <hyperlink ref="D5" r:id="rId2" display="https://www.feedtables.com/content/threonine" xr:uid="{00000000-0004-0000-0800-000001000000}"/>
    <hyperlink ref="D6" r:id="rId3" display="https://www.feedtables.com/content/methionine" xr:uid="{00000000-0004-0000-0800-000002000000}"/>
    <hyperlink ref="D7" r:id="rId4" display="https://www.feedtables.com/content/cystine" xr:uid="{00000000-0004-0000-0800-000003000000}"/>
    <hyperlink ref="D8" r:id="rId5" display="https://www.feedtables.com/content/methionine-cystine" xr:uid="{00000000-0004-0000-0800-000004000000}"/>
    <hyperlink ref="D9" r:id="rId6" display="https://www.feedtables.com/content/tryptophan" xr:uid="{00000000-0004-0000-0800-000005000000}"/>
    <hyperlink ref="D10" r:id="rId7" display="https://www.feedtables.com/content/isoleucine" xr:uid="{00000000-0004-0000-0800-000006000000}"/>
    <hyperlink ref="D11" r:id="rId8" display="https://www.feedtables.com/content/valine" xr:uid="{00000000-0004-0000-0800-000007000000}"/>
    <hyperlink ref="D12" r:id="rId9" display="https://www.feedtables.com/content/leucine" xr:uid="{00000000-0004-0000-0800-000008000000}"/>
    <hyperlink ref="D13" r:id="rId10" display="https://www.feedtables.com/content/phenylalanine" xr:uid="{00000000-0004-0000-0800-000009000000}"/>
    <hyperlink ref="D14" r:id="rId11" display="https://www.feedtables.com/content/tyrosine" xr:uid="{00000000-0004-0000-0800-00000A000000}"/>
    <hyperlink ref="D15" r:id="rId12" display="https://www.feedtables.com/content/phenylalanine-tyrosine" xr:uid="{00000000-0004-0000-0800-00000B000000}"/>
    <hyperlink ref="D16" r:id="rId13" display="https://www.feedtables.com/content/histidine" xr:uid="{00000000-0004-0000-0800-00000C000000}"/>
    <hyperlink ref="D17" r:id="rId14" display="https://www.feedtables.com/content/arginine" xr:uid="{00000000-0004-0000-0800-00000D000000}"/>
    <hyperlink ref="D18" r:id="rId15" display="https://www.feedtables.com/content/alanine" xr:uid="{00000000-0004-0000-0800-00000E000000}"/>
    <hyperlink ref="D19" r:id="rId16" display="https://www.feedtables.com/content/aspartic-acid" xr:uid="{00000000-0004-0000-0800-00000F000000}"/>
    <hyperlink ref="D20" r:id="rId17" display="https://www.feedtables.com/content/glutamic-acid" xr:uid="{00000000-0004-0000-0800-000010000000}"/>
    <hyperlink ref="D21" r:id="rId18" display="https://www.feedtables.com/content/glycine" xr:uid="{00000000-0004-0000-0800-000011000000}"/>
    <hyperlink ref="D22" r:id="rId19" display="https://www.feedtables.com/content/serine" xr:uid="{00000000-0004-0000-0800-000012000000}"/>
    <hyperlink ref="D23" r:id="rId20" display="https://www.feedtables.com/content/proline" xr:uid="{00000000-0004-0000-0800-000013000000}"/>
  </hyperlinks>
  <pageMargins left="0.7" right="0.7" top="0.75" bottom="0.75" header="0.3" footer="0.3"/>
  <pageSetup orientation="portrait" horizontalDpi="0" verticalDpi="0" r:id="rId21"/>
  <drawing r:id="rId2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Diet calculator</vt:lpstr>
      <vt:lpstr>Tested subs</vt:lpstr>
      <vt:lpstr>de Groot</vt:lpstr>
      <vt:lpstr>Feed ingredient profiles</vt:lpstr>
      <vt:lpstr>Formulated diets</vt:lpstr>
      <vt:lpstr>Pollens</vt:lpstr>
      <vt:lpstr>Protein contents</vt:lpstr>
      <vt:lpstr>Royal jelly</vt:lpstr>
      <vt:lpstr>FeedTables</vt:lpstr>
      <vt:lpstr>Sheet8</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Randy Oliver</dc:creator>
  <cp:lastModifiedBy>Randy Oliver</cp:lastModifiedBy>
  <dcterms:created xsi:type="dcterms:W3CDTF">2019-10-31T16:26:23Z</dcterms:created>
  <dcterms:modified xsi:type="dcterms:W3CDTF">2025-05-06T17:12:47Z</dcterms:modified>
</cp:coreProperties>
</file>